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240" windowWidth="16380" windowHeight="7950" tabRatio="504" firstSheet="1" activeTab="1"/>
  </bookViews>
  <sheets>
    <sheet name="Lookups" sheetId="1" state="hidden" r:id="rId1"/>
    <sheet name="Character Pg1" sheetId="11" r:id="rId2"/>
    <sheet name="Notes" sheetId="16" r:id="rId3"/>
  </sheets>
  <definedNames>
    <definedName name="Communication">'Character Pg1'!$N$10</definedName>
    <definedName name="Dexterity">'Character Pg1'!$N$11</definedName>
    <definedName name="Intelligence">'Character Pg1'!$N$5</definedName>
    <definedName name="Perception">'Character Pg1'!$N$6</definedName>
    <definedName name="Presence">'Character Pg1'!$N$9</definedName>
    <definedName name="_xlnm.Print_Area" localSheetId="1">'Character Pg1'!$A$1:$N$69</definedName>
    <definedName name="Quickness">'Character Pg1'!$N$12</definedName>
    <definedName name="Size">'Character Pg1'!$F$2</definedName>
    <definedName name="Stamina">'Character Pg1'!$N$8</definedName>
    <definedName name="StdAbilities">Lookups!$A$83:$A$139</definedName>
    <definedName name="Strength">'Character Pg1'!$N$7</definedName>
    <definedName name="Weapon">Lookups!$A$6:$A$64</definedName>
  </definedNames>
  <calcPr calcId="145621"/>
</workbook>
</file>

<file path=xl/calcChain.xml><?xml version="1.0" encoding="utf-8"?>
<calcChain xmlns="http://schemas.openxmlformats.org/spreadsheetml/2006/main">
  <c r="U11" i="11" l="1"/>
  <c r="K57" i="11" l="1"/>
  <c r="N14" i="11"/>
  <c r="R14" i="11" s="1"/>
  <c r="N47" i="11"/>
  <c r="N46" i="11"/>
  <c r="N45" i="11"/>
  <c r="N44" i="11"/>
  <c r="N43" i="11"/>
  <c r="N42" i="11"/>
  <c r="R42" i="11" s="1"/>
  <c r="N41" i="11"/>
  <c r="R41" i="11" s="1"/>
  <c r="N40" i="11"/>
  <c r="N39" i="11"/>
  <c r="N38" i="11"/>
  <c r="N37" i="11"/>
  <c r="N36" i="11"/>
  <c r="N35" i="11"/>
  <c r="N34" i="11"/>
  <c r="R34" i="11" s="1"/>
  <c r="N33" i="11"/>
  <c r="R33" i="11" s="1"/>
  <c r="N32" i="11"/>
  <c r="N31" i="11"/>
  <c r="N30" i="11"/>
  <c r="N29" i="11"/>
  <c r="N28" i="11"/>
  <c r="N27" i="11"/>
  <c r="N26" i="11"/>
  <c r="R26" i="11" s="1"/>
  <c r="N25" i="11"/>
  <c r="R25" i="11" s="1"/>
  <c r="N24" i="11"/>
  <c r="N23" i="11"/>
  <c r="N22" i="11"/>
  <c r="N21" i="11"/>
  <c r="N20" i="11"/>
  <c r="N19" i="11"/>
  <c r="N18" i="11"/>
  <c r="R18" i="11" s="1"/>
  <c r="N17" i="11"/>
  <c r="R17" i="11" s="1"/>
  <c r="N16" i="11"/>
  <c r="N15" i="11"/>
  <c r="R47" i="11"/>
  <c r="R46" i="11"/>
  <c r="R45" i="11"/>
  <c r="R44" i="11"/>
  <c r="R43" i="11"/>
  <c r="R40" i="11"/>
  <c r="R39" i="11"/>
  <c r="R38" i="11"/>
  <c r="R37" i="11"/>
  <c r="R36" i="11"/>
  <c r="R35" i="11"/>
  <c r="R32" i="11"/>
  <c r="R31" i="11"/>
  <c r="R30" i="11"/>
  <c r="R29" i="11"/>
  <c r="R28" i="11"/>
  <c r="R27" i="11"/>
  <c r="R24" i="11"/>
  <c r="R23" i="11"/>
  <c r="R22" i="11"/>
  <c r="R21" i="11"/>
  <c r="R20" i="11"/>
  <c r="R19" i="11"/>
  <c r="R16" i="11"/>
  <c r="R15" i="11"/>
  <c r="U10" i="11"/>
  <c r="C18" i="11" s="1"/>
  <c r="N2" i="11"/>
  <c r="K2" i="11"/>
  <c r="N5" i="11"/>
  <c r="F21" i="11"/>
  <c r="F20" i="11"/>
  <c r="F19" i="11"/>
  <c r="F18" i="11"/>
  <c r="F17" i="11"/>
  <c r="J57" i="11"/>
  <c r="J56" i="11"/>
  <c r="J55" i="11"/>
  <c r="J54" i="11"/>
  <c r="J53" i="11"/>
  <c r="I57" i="11"/>
  <c r="I56" i="11"/>
  <c r="I55" i="11"/>
  <c r="I54" i="11"/>
  <c r="I53" i="11"/>
  <c r="H57" i="11"/>
  <c r="H56" i="11"/>
  <c r="H55" i="11"/>
  <c r="H54" i="11"/>
  <c r="H53" i="11"/>
  <c r="G57" i="11"/>
  <c r="G56" i="11"/>
  <c r="G55" i="11"/>
  <c r="G54" i="11"/>
  <c r="G53" i="11"/>
  <c r="E14" i="11"/>
  <c r="A18" i="11"/>
  <c r="N55" i="11"/>
  <c r="M55" i="11"/>
  <c r="L55" i="11"/>
  <c r="K55" i="11"/>
  <c r="D55" i="11"/>
  <c r="F98" i="1"/>
  <c r="F99" i="1" s="1"/>
  <c r="F100" i="1" s="1"/>
  <c r="F101" i="1" s="1"/>
  <c r="F102" i="1" s="1"/>
  <c r="F103" i="1" s="1"/>
  <c r="D97" i="1"/>
  <c r="F97" i="1"/>
  <c r="D98" i="1" l="1"/>
  <c r="D99" i="1"/>
  <c r="D100" i="1" s="1"/>
  <c r="D101" i="1" s="1"/>
  <c r="D102" i="1" s="1"/>
  <c r="D103" i="1" s="1"/>
  <c r="C20" i="11" l="1"/>
  <c r="C14" i="11" l="1"/>
  <c r="A14" i="11"/>
  <c r="N54" i="11" l="1"/>
  <c r="M54" i="11"/>
  <c r="L54" i="11"/>
  <c r="K54" i="11"/>
  <c r="D54" i="11"/>
  <c r="F5" i="11"/>
  <c r="U9" i="11" s="1"/>
  <c r="N6" i="11"/>
  <c r="N9" i="11"/>
  <c r="N12" i="11"/>
  <c r="N11" i="11"/>
  <c r="N10" i="11"/>
  <c r="I49" i="11" l="1"/>
  <c r="G51" i="11"/>
  <c r="I51" i="11"/>
  <c r="I50" i="11"/>
  <c r="G50" i="11"/>
  <c r="I52" i="11"/>
  <c r="G52" i="11"/>
  <c r="G49" i="11"/>
  <c r="H51" i="11"/>
  <c r="H50" i="11"/>
  <c r="H52" i="11"/>
  <c r="J50" i="11"/>
  <c r="J52" i="11"/>
  <c r="J51" i="11"/>
  <c r="B14" i="11" l="1"/>
  <c r="H13" i="11" s="1"/>
  <c r="D57" i="11"/>
  <c r="D56" i="11"/>
  <c r="D53" i="11"/>
  <c r="D52" i="11"/>
  <c r="N57" i="11"/>
  <c r="M57" i="11"/>
  <c r="N56" i="11"/>
  <c r="M56" i="11"/>
  <c r="L56" i="11"/>
  <c r="K56" i="11"/>
  <c r="N53" i="11"/>
  <c r="M53" i="11"/>
  <c r="L53" i="11"/>
  <c r="K53" i="11"/>
  <c r="N52" i="11"/>
  <c r="M52" i="11"/>
  <c r="L52" i="11"/>
  <c r="K52" i="11"/>
  <c r="N49" i="11"/>
  <c r="M49" i="11"/>
  <c r="L49" i="11"/>
  <c r="K49" i="11"/>
  <c r="N50" i="11"/>
  <c r="M50" i="11"/>
  <c r="L50" i="11"/>
  <c r="K50" i="11"/>
  <c r="F60" i="11"/>
  <c r="H60" i="11"/>
  <c r="N59" i="11" s="1"/>
  <c r="N60" i="11" s="1"/>
  <c r="G60" i="11"/>
  <c r="K58" i="11" s="1"/>
  <c r="N51" i="11"/>
  <c r="M51" i="11"/>
  <c r="L51" i="11"/>
  <c r="K51" i="11"/>
  <c r="D51" i="11"/>
  <c r="D50" i="11"/>
  <c r="D49" i="11"/>
  <c r="C19" i="1"/>
  <c r="D19" i="1"/>
  <c r="E19" i="1"/>
  <c r="F19" i="1"/>
  <c r="G19" i="1"/>
  <c r="H19" i="1"/>
  <c r="I19" i="1"/>
  <c r="C20" i="1"/>
  <c r="D20" i="1"/>
  <c r="E20" i="1"/>
  <c r="F20" i="1"/>
  <c r="G20" i="1"/>
  <c r="H20" i="1"/>
  <c r="I20" i="1"/>
  <c r="C21" i="1"/>
  <c r="D21" i="1"/>
  <c r="E21" i="1"/>
  <c r="F21" i="1"/>
  <c r="G21" i="1"/>
  <c r="H21" i="1"/>
  <c r="I21" i="1"/>
  <c r="C22" i="1"/>
  <c r="D22" i="1"/>
  <c r="E22" i="1"/>
  <c r="F22" i="1"/>
  <c r="G22" i="1"/>
  <c r="H22" i="1"/>
  <c r="I22" i="1"/>
  <c r="C23" i="1"/>
  <c r="D23" i="1"/>
  <c r="E23" i="1"/>
  <c r="F23" i="1"/>
  <c r="G23" i="1"/>
  <c r="H23" i="1"/>
  <c r="I23" i="1"/>
  <c r="C24" i="1"/>
  <c r="D24" i="1"/>
  <c r="E24" i="1"/>
  <c r="F24" i="1"/>
  <c r="G24" i="1"/>
  <c r="H24" i="1"/>
  <c r="I24" i="1"/>
  <c r="C25" i="1"/>
  <c r="D25" i="1"/>
  <c r="E25" i="1"/>
  <c r="F25" i="1"/>
  <c r="G25" i="1"/>
  <c r="H25" i="1"/>
  <c r="I25" i="1"/>
  <c r="C26" i="1"/>
  <c r="D26" i="1"/>
  <c r="E26" i="1"/>
  <c r="F26" i="1"/>
  <c r="G26" i="1"/>
  <c r="H26" i="1"/>
  <c r="I26" i="1"/>
  <c r="C27" i="1"/>
  <c r="D27" i="1"/>
  <c r="E27" i="1"/>
  <c r="F27" i="1"/>
  <c r="G27" i="1"/>
  <c r="H27" i="1"/>
  <c r="I27" i="1"/>
  <c r="C28" i="1"/>
  <c r="D28" i="1"/>
  <c r="E28" i="1"/>
  <c r="F28" i="1"/>
  <c r="G28" i="1"/>
  <c r="H28" i="1"/>
  <c r="I28" i="1"/>
  <c r="C29" i="1"/>
  <c r="D29" i="1"/>
  <c r="E29" i="1"/>
  <c r="F29" i="1"/>
  <c r="G29" i="1"/>
  <c r="H29" i="1"/>
  <c r="I29" i="1"/>
  <c r="C30" i="1"/>
  <c r="D30" i="1"/>
  <c r="E30" i="1"/>
  <c r="F30" i="1"/>
  <c r="G30" i="1"/>
  <c r="H30" i="1"/>
  <c r="I30" i="1"/>
  <c r="C31" i="1"/>
  <c r="D31" i="1"/>
  <c r="E31" i="1"/>
  <c r="F31" i="1"/>
  <c r="G31" i="1"/>
  <c r="H31" i="1"/>
  <c r="I31" i="1"/>
  <c r="C32" i="1"/>
  <c r="D32" i="1"/>
  <c r="E32" i="1"/>
  <c r="F32" i="1"/>
  <c r="G32" i="1"/>
  <c r="H32" i="1"/>
  <c r="I32" i="1"/>
  <c r="C33" i="1"/>
  <c r="D33" i="1"/>
  <c r="E33" i="1"/>
  <c r="F33" i="1"/>
  <c r="G33" i="1"/>
  <c r="H33" i="1"/>
  <c r="I33" i="1"/>
  <c r="C34" i="1"/>
  <c r="D34" i="1"/>
  <c r="E34" i="1"/>
  <c r="F34" i="1"/>
  <c r="G34" i="1"/>
  <c r="H34" i="1"/>
  <c r="I34" i="1"/>
  <c r="C35" i="1"/>
  <c r="D35" i="1"/>
  <c r="E35" i="1"/>
  <c r="F35" i="1"/>
  <c r="G35" i="1"/>
  <c r="H35" i="1"/>
  <c r="I35" i="1"/>
  <c r="C36" i="1"/>
  <c r="D36" i="1"/>
  <c r="E36" i="1"/>
  <c r="F36" i="1"/>
  <c r="G36" i="1"/>
  <c r="H36" i="1"/>
  <c r="I36" i="1"/>
  <c r="C37" i="1"/>
  <c r="D37" i="1"/>
  <c r="E37" i="1"/>
  <c r="F37" i="1"/>
  <c r="G37" i="1"/>
  <c r="H37" i="1"/>
  <c r="I37" i="1"/>
  <c r="C38" i="1"/>
  <c r="D38" i="1"/>
  <c r="E38" i="1"/>
  <c r="F38" i="1"/>
  <c r="G38" i="1"/>
  <c r="H38" i="1"/>
  <c r="I38" i="1"/>
  <c r="C39" i="1"/>
  <c r="D39" i="1"/>
  <c r="E39" i="1"/>
  <c r="F39" i="1"/>
  <c r="G39" i="1"/>
  <c r="H39" i="1"/>
  <c r="I39" i="1"/>
  <c r="C40" i="1"/>
  <c r="D40" i="1"/>
  <c r="E40" i="1"/>
  <c r="F40" i="1"/>
  <c r="G40" i="1"/>
  <c r="H40" i="1"/>
  <c r="I40" i="1"/>
  <c r="C41" i="1"/>
  <c r="D41" i="1"/>
  <c r="E41" i="1"/>
  <c r="F41" i="1"/>
  <c r="G41" i="1"/>
  <c r="H41" i="1"/>
  <c r="I41" i="1"/>
  <c r="C42" i="1"/>
  <c r="D42" i="1"/>
  <c r="E42" i="1"/>
  <c r="F42" i="1"/>
  <c r="G42" i="1"/>
  <c r="H42" i="1"/>
  <c r="I42" i="1"/>
  <c r="C43" i="1"/>
  <c r="D43" i="1"/>
  <c r="E43" i="1"/>
  <c r="F43" i="1"/>
  <c r="G43" i="1"/>
  <c r="H43" i="1"/>
  <c r="I43" i="1"/>
  <c r="C44" i="1"/>
  <c r="D44" i="1"/>
  <c r="E44" i="1"/>
  <c r="F44" i="1"/>
  <c r="G44" i="1"/>
  <c r="H44" i="1"/>
  <c r="I44" i="1"/>
  <c r="C45" i="1"/>
  <c r="D45" i="1"/>
  <c r="E45" i="1"/>
  <c r="F45" i="1"/>
  <c r="G45" i="1"/>
  <c r="H45" i="1"/>
  <c r="I45" i="1"/>
  <c r="N58" i="11" l="1"/>
</calcChain>
</file>

<file path=xl/sharedStrings.xml><?xml version="1.0" encoding="utf-8"?>
<sst xmlns="http://schemas.openxmlformats.org/spreadsheetml/2006/main" count="471" uniqueCount="259">
  <si>
    <t>Ability</t>
  </si>
  <si>
    <t>Init</t>
  </si>
  <si>
    <t>Atk</t>
  </si>
  <si>
    <t>Dfn</t>
  </si>
  <si>
    <t>Dam</t>
  </si>
  <si>
    <t>Str</t>
  </si>
  <si>
    <t>Load</t>
  </si>
  <si>
    <t>cost</t>
  </si>
  <si>
    <t>Range</t>
  </si>
  <si>
    <t>Dodge</t>
  </si>
  <si>
    <t>Brawl</t>
  </si>
  <si>
    <t>N/A</t>
  </si>
  <si>
    <t>Fist</t>
  </si>
  <si>
    <t>Kick</t>
  </si>
  <si>
    <t>Gauntlet</t>
  </si>
  <si>
    <t>Inexp.</t>
  </si>
  <si>
    <t>Bludgeon</t>
  </si>
  <si>
    <t>Dagger</t>
  </si>
  <si>
    <t>Knife</t>
  </si>
  <si>
    <t>Axe</t>
  </si>
  <si>
    <t>Single Weapon</t>
  </si>
  <si>
    <t>Std.</t>
  </si>
  <si>
    <t>Club</t>
  </si>
  <si>
    <t>Hatchet</t>
  </si>
  <si>
    <t>Lance</t>
  </si>
  <si>
    <t>Mace</t>
  </si>
  <si>
    <t>Mace &amp; Chain</t>
  </si>
  <si>
    <t>Short Spear</t>
  </si>
  <si>
    <t>Short Sword</t>
  </si>
  <si>
    <t>Long Sword</t>
  </si>
  <si>
    <t>Exp.</t>
  </si>
  <si>
    <t>Axe w/ Buckler</t>
  </si>
  <si>
    <t>Club w/ Buckler</t>
  </si>
  <si>
    <t>Hatchet w/ Buckler</t>
  </si>
  <si>
    <t>Lance w/ Buckler</t>
  </si>
  <si>
    <t>Mace w/ Buckler</t>
  </si>
  <si>
    <t>Mace &amp; Chain w/ Buckler</t>
  </si>
  <si>
    <t>Short Spear w/ Buckler</t>
  </si>
  <si>
    <t>Short Sword w/ Buckler</t>
  </si>
  <si>
    <t>Long Sword w/ Buckler</t>
  </si>
  <si>
    <t>Axe w/ Round Shield</t>
  </si>
  <si>
    <t>Club w/ Round Shield</t>
  </si>
  <si>
    <t>Hatchet w/ Round Shield</t>
  </si>
  <si>
    <t>Lance w/ Round Shield</t>
  </si>
  <si>
    <t>Mace w/ Round Shield</t>
  </si>
  <si>
    <t>Mace &amp; Chain w/ Round Shld</t>
  </si>
  <si>
    <t>Short Spear w/ Round Shld</t>
  </si>
  <si>
    <t>Short Sword w/ Round Shld</t>
  </si>
  <si>
    <t>Long Sword w/ Round Shld</t>
  </si>
  <si>
    <t>Axe w/ Heater Shld</t>
  </si>
  <si>
    <t>Club w/ Heater Shld</t>
  </si>
  <si>
    <t>Hatchet w/ Heater Shld</t>
  </si>
  <si>
    <t>Lance w/ Heater Shld</t>
  </si>
  <si>
    <t>Mace w/ Heater Shld</t>
  </si>
  <si>
    <t>Mace &amp; Chain w/ Heater Shld</t>
  </si>
  <si>
    <t>Short Spear w/ Heater Shld</t>
  </si>
  <si>
    <t>Short Sword w/ Heater Shld</t>
  </si>
  <si>
    <t>Long Sword w/ Heater Shld</t>
  </si>
  <si>
    <t>Buckler</t>
  </si>
  <si>
    <t>Round Shield</t>
  </si>
  <si>
    <t>Heater Shield</t>
  </si>
  <si>
    <t>Cudgel</t>
  </si>
  <si>
    <t>Great Weapon</t>
  </si>
  <si>
    <t>Farm Implement</t>
  </si>
  <si>
    <t>Flail</t>
  </si>
  <si>
    <t>Pole Arm</t>
  </si>
  <si>
    <t>Pole Axe</t>
  </si>
  <si>
    <t>Spear, Long</t>
  </si>
  <si>
    <t>Sword, Great</t>
  </si>
  <si>
    <t>Staff</t>
  </si>
  <si>
    <t>Warhammer</t>
  </si>
  <si>
    <t>Thrown Weapon</t>
  </si>
  <si>
    <t>Javelin</t>
  </si>
  <si>
    <t>Thrown Knife</t>
  </si>
  <si>
    <t>Sling</t>
  </si>
  <si>
    <t>Stone</t>
  </si>
  <si>
    <t>Bow, Long</t>
  </si>
  <si>
    <t>Bow</t>
  </si>
  <si>
    <t>Bow, Short</t>
  </si>
  <si>
    <t>Prot</t>
  </si>
  <si>
    <t>Cost</t>
  </si>
  <si>
    <t>Free Virtue</t>
  </si>
  <si>
    <t>Partial Quilted/Fur</t>
  </si>
  <si>
    <t>Major Virtue</t>
  </si>
  <si>
    <t>Partial Heavy Leather</t>
  </si>
  <si>
    <t>Minor Virtue</t>
  </si>
  <si>
    <t>Partial Metal Reinforced Leather</t>
  </si>
  <si>
    <t>Major Flaw</t>
  </si>
  <si>
    <t>Partial Leather Scale</t>
  </si>
  <si>
    <t>Partial Metal Scale</t>
  </si>
  <si>
    <t>Partial Chain Mail</t>
  </si>
  <si>
    <t>Full Quilted/Fur</t>
  </si>
  <si>
    <t>Full Heavy Leather</t>
  </si>
  <si>
    <t>Full Metal Reinforced Leather</t>
  </si>
  <si>
    <t>Full Leather Scale</t>
  </si>
  <si>
    <t>Full Metal Scale</t>
  </si>
  <si>
    <t>Full Chain Mail</t>
  </si>
  <si>
    <t>(Area) Lore</t>
  </si>
  <si>
    <t>Animal Handling</t>
  </si>
  <si>
    <t>Athletics</t>
  </si>
  <si>
    <t>Awareness</t>
  </si>
  <si>
    <t>Bargain</t>
  </si>
  <si>
    <t>Carouse</t>
  </si>
  <si>
    <t>Charm</t>
  </si>
  <si>
    <t>Chirurgy</t>
  </si>
  <si>
    <t>Concentration</t>
  </si>
  <si>
    <t>Craft (Type)</t>
  </si>
  <si>
    <t>Etiquette</t>
  </si>
  <si>
    <t>Folk Ken</t>
  </si>
  <si>
    <t>Guile</t>
  </si>
  <si>
    <t>Hunt</t>
  </si>
  <si>
    <t>Intrigue</t>
  </si>
  <si>
    <t>Leadership</t>
  </si>
  <si>
    <t>Legerdemain</t>
  </si>
  <si>
    <t>Native Language</t>
  </si>
  <si>
    <t>(Living Language)</t>
  </si>
  <si>
    <t>Music</t>
  </si>
  <si>
    <t>(Organization) Lore</t>
  </si>
  <si>
    <t>Profession (Type)</t>
  </si>
  <si>
    <t>Ride</t>
  </si>
  <si>
    <t>Stealth</t>
  </si>
  <si>
    <t>Survival</t>
  </si>
  <si>
    <t>Swim</t>
  </si>
  <si>
    <t>Teaching</t>
  </si>
  <si>
    <t>Artes Liberales</t>
  </si>
  <si>
    <t>Civil and Canon Law</t>
  </si>
  <si>
    <t>Common Law</t>
  </si>
  <si>
    <t>(Dead Language)</t>
  </si>
  <si>
    <t>Medicine</t>
  </si>
  <si>
    <t>Philosophiae</t>
  </si>
  <si>
    <t>Theology</t>
  </si>
  <si>
    <t>Code of Hermes</t>
  </si>
  <si>
    <t>Dominion Lore</t>
  </si>
  <si>
    <t>Faerie Lore</t>
  </si>
  <si>
    <t>Finesse</t>
  </si>
  <si>
    <t>Infernal Lore</t>
  </si>
  <si>
    <t>Magic Theory</t>
  </si>
  <si>
    <t>Parma Magica</t>
  </si>
  <si>
    <t>Penetration</t>
  </si>
  <si>
    <t>Bows</t>
  </si>
  <si>
    <t>Animal Ken</t>
  </si>
  <si>
    <t>Dowsing</t>
  </si>
  <si>
    <t>Enchanting Music</t>
  </si>
  <si>
    <t>Entrancement</t>
  </si>
  <si>
    <t>Magic Sensitivity</t>
  </si>
  <si>
    <t>Premonitions</t>
  </si>
  <si>
    <t>Second Sight</t>
  </si>
  <si>
    <t>Sense Holiness &amp; Unholiness</t>
  </si>
  <si>
    <t>Shapeshifter</t>
  </si>
  <si>
    <t>Wilderness Sense</t>
  </si>
  <si>
    <t>Aging Pts</t>
  </si>
  <si>
    <t>Int</t>
  </si>
  <si>
    <t>Per</t>
  </si>
  <si>
    <t>Sta</t>
  </si>
  <si>
    <t>Pre</t>
  </si>
  <si>
    <t>Com</t>
  </si>
  <si>
    <t>Dex</t>
  </si>
  <si>
    <t>Qui</t>
  </si>
  <si>
    <t>Accelerated?</t>
  </si>
  <si>
    <r>
      <t>Player</t>
    </r>
    <r>
      <rPr>
        <b/>
        <sz val="8"/>
        <rFont val="Arial"/>
        <family val="2"/>
      </rPr>
      <t xml:space="preserve">:  </t>
    </r>
  </si>
  <si>
    <r>
      <t>Covenant</t>
    </r>
    <r>
      <rPr>
        <b/>
        <sz val="8"/>
        <rFont val="Arial"/>
        <family val="2"/>
      </rPr>
      <t xml:space="preserve">:  </t>
    </r>
  </si>
  <si>
    <r>
      <t>Campaign</t>
    </r>
    <r>
      <rPr>
        <b/>
        <sz val="8"/>
        <rFont val="Arial"/>
        <family val="2"/>
      </rPr>
      <t xml:space="preserve">:  </t>
    </r>
  </si>
  <si>
    <r>
      <t>Conf. Pts</t>
    </r>
    <r>
      <rPr>
        <b/>
        <sz val="8"/>
        <rFont val="Arial"/>
        <family val="2"/>
      </rPr>
      <t xml:space="preserve">: </t>
    </r>
  </si>
  <si>
    <r>
      <t>Size</t>
    </r>
    <r>
      <rPr>
        <b/>
        <sz val="8"/>
        <rFont val="Arial"/>
        <family val="2"/>
      </rPr>
      <t xml:space="preserve">: </t>
    </r>
  </si>
  <si>
    <r>
      <t>Age</t>
    </r>
    <r>
      <rPr>
        <b/>
        <sz val="8"/>
        <rFont val="Arial"/>
        <family val="2"/>
      </rPr>
      <t xml:space="preserve">: </t>
    </r>
  </si>
  <si>
    <t>Reg XP</t>
  </si>
  <si>
    <t>Affinity XP</t>
  </si>
  <si>
    <t>Affinity?</t>
  </si>
  <si>
    <t>Puissant?</t>
  </si>
  <si>
    <t>Personality Traits:</t>
  </si>
  <si>
    <r>
      <t>Characteristics</t>
    </r>
    <r>
      <rPr>
        <b/>
        <sz val="8"/>
        <rFont val="Arial"/>
        <family val="2"/>
      </rPr>
      <t xml:space="preserve">: </t>
    </r>
  </si>
  <si>
    <t>Reputations:</t>
  </si>
  <si>
    <t>Weapon</t>
  </si>
  <si>
    <t>Ablty Scr</t>
  </si>
  <si>
    <t>Carried?</t>
  </si>
  <si>
    <t>Rng</t>
  </si>
  <si>
    <t>Size</t>
  </si>
  <si>
    <t>Material</t>
  </si>
  <si>
    <t>Prot.</t>
  </si>
  <si>
    <t>Equipped?</t>
  </si>
  <si>
    <t>Item</t>
  </si>
  <si>
    <t>Penalty</t>
  </si>
  <si>
    <t>Light</t>
  </si>
  <si>
    <t>Fresh</t>
  </si>
  <si>
    <t>Winded</t>
  </si>
  <si>
    <t>Heavy</t>
  </si>
  <si>
    <t>Weary</t>
  </si>
  <si>
    <t>Tired</t>
  </si>
  <si>
    <t>Dead</t>
  </si>
  <si>
    <t>Dazed</t>
  </si>
  <si>
    <t>Unconscious</t>
  </si>
  <si>
    <t>Unconscious +1</t>
  </si>
  <si>
    <t>Unconscious +2</t>
  </si>
  <si>
    <r>
      <t>Name</t>
    </r>
    <r>
      <rPr>
        <b/>
        <sz val="12"/>
        <rFont val="Ariel"/>
      </rPr>
      <t xml:space="preserve">: </t>
    </r>
  </si>
  <si>
    <t>Yes</t>
  </si>
  <si>
    <t>Throwing Axe</t>
  </si>
  <si>
    <t>Single Wpn</t>
  </si>
  <si>
    <t>Great Wpn</t>
  </si>
  <si>
    <t>Thrown Wpn</t>
  </si>
  <si>
    <t>No.</t>
  </si>
  <si>
    <t>Incap.</t>
  </si>
  <si>
    <t>Med.</t>
  </si>
  <si>
    <t>Total Load:</t>
  </si>
  <si>
    <t>Burden:</t>
  </si>
  <si>
    <t>Current Penalties</t>
  </si>
  <si>
    <t>Unconscious +3</t>
  </si>
  <si>
    <t>Unconscious +4</t>
  </si>
  <si>
    <t>Unconscious +5</t>
  </si>
  <si>
    <r>
      <t>Decrep.</t>
    </r>
    <r>
      <rPr>
        <b/>
        <sz val="8"/>
        <rFont val="Arial"/>
        <family val="2"/>
      </rPr>
      <t xml:space="preserve">: </t>
    </r>
  </si>
  <si>
    <t>Virtues:</t>
  </si>
  <si>
    <t>Flaws:</t>
  </si>
  <si>
    <r>
      <t>Warping</t>
    </r>
    <r>
      <rPr>
        <b/>
        <sz val="8"/>
        <rFont val="Arial"/>
        <family val="2"/>
      </rPr>
      <t xml:space="preserve">: </t>
    </r>
  </si>
  <si>
    <t>Abilities:</t>
  </si>
  <si>
    <t>XP for Next</t>
  </si>
  <si>
    <t>Total Penalties:</t>
  </si>
  <si>
    <t>Unconscious +6</t>
  </si>
  <si>
    <t>Unconscious +7</t>
  </si>
  <si>
    <t>Unconscious +8</t>
  </si>
  <si>
    <t>Unconscious +9</t>
  </si>
  <si>
    <t>Unconscious +10</t>
  </si>
  <si>
    <t>Unconscious +11</t>
  </si>
  <si>
    <t>Unconscious +12</t>
  </si>
  <si>
    <t>Wound</t>
  </si>
  <si>
    <t>Fatigue</t>
  </si>
  <si>
    <t>Notes:</t>
  </si>
  <si>
    <t>Armor:</t>
  </si>
  <si>
    <t>Other Items:</t>
  </si>
  <si>
    <t>Time to recover all fatigue</t>
  </si>
  <si>
    <t>Next STR (min):</t>
  </si>
  <si>
    <t>Total STR (min):</t>
  </si>
  <si>
    <t>Points for next Warping:</t>
  </si>
  <si>
    <t xml:space="preserve">Age Dilation (yrs): </t>
  </si>
  <si>
    <t>Wounds:</t>
  </si>
  <si>
    <t>Short Term Fat. Levels:</t>
  </si>
  <si>
    <t>Long Term Fat. Levels:</t>
  </si>
  <si>
    <t>Name</t>
  </si>
  <si>
    <t>Encum.:</t>
  </si>
  <si>
    <t>Start</t>
  </si>
  <si>
    <r>
      <t>Current Year</t>
    </r>
    <r>
      <rPr>
        <b/>
        <sz val="8"/>
        <rFont val="Arial"/>
        <family val="2"/>
      </rPr>
      <t xml:space="preserve">: </t>
    </r>
  </si>
  <si>
    <r>
      <t>Year Born</t>
    </r>
    <r>
      <rPr>
        <sz val="8"/>
        <rFont val="Arial"/>
        <family val="2"/>
      </rPr>
      <t xml:space="preserve">: </t>
    </r>
  </si>
  <si>
    <r>
      <t>Years w/ No Apparent Aging</t>
    </r>
    <r>
      <rPr>
        <sz val="8"/>
        <rFont val="Arial"/>
        <family val="2"/>
      </rPr>
      <t xml:space="preserve">: </t>
    </r>
  </si>
  <si>
    <r>
      <t>Warping Points</t>
    </r>
    <r>
      <rPr>
        <sz val="8"/>
        <rFont val="Arial"/>
        <family val="2"/>
      </rPr>
      <t xml:space="preserve">: </t>
    </r>
  </si>
  <si>
    <t>Cells with no background fill (white) are generally either labels or calculated values.</t>
  </si>
  <si>
    <t>Cells with fill are intended for the user to input information into.</t>
  </si>
  <si>
    <t>Soak:</t>
  </si>
  <si>
    <t>Characteristics: enter the starting value of characteristics in column P and any aging points accumulated in column Q.</t>
  </si>
  <si>
    <t>Abilities: The dropdown box in column I (I through M merged) has the list of abilities from the book, but you can type whatever you want to in there as well.  Be sure to indicate whether 'affinity', 'puissant', or 'accelerated' apply to the ability in columns S through U.  If your ability has an affinity, there is no need to multiply the xp gained because the score is automatically calculated with that in mind.  Also, the spreadsheet allows for affinites that are gained or lost in play.  It does this by allowing the player to charaterize the xp gained as either regular xp ("Reg XP" in column P) or affinity xp (Column Q).  Thus if you have a character that advanced 32 xp in an ability without an affinity, and then gained an affinty - further xp gains should be put in column Q (leaving Column P alone with 32).  The "XP for Next" column indicates how many xp are needed for the score to increase by one.</t>
  </si>
  <si>
    <t>Wounds and Fatigue:  As you change the number of long and short term fatigue levels, as well as the number of different types of wounds, your penalties from each will automatically be calculated - as well as the time for recovery for fatigue.</t>
  </si>
  <si>
    <t>Weapons:  You can choose weapons from a drop down box and weapon stats are automatically calculated.  The calculations take into account your characteristics but not penalties for wounds or fatigue.  There is a column where you can input your ability score or input a formula so it can point to an ability score elsewhere on the sheet.  You may want to add '+1' to the cell formula for your ability score if your specialization applies.  Also, if you have a weapon with bonuses to weapon stats (due to quality, enchantment, etc), you should alter the formulas in the affected weapon stat for that weapon.  (I'd also highlight the cell as a reminder that the formula has been altered - should you need to restore it later.)  Load is calcuated based on whether the weapon is carried or not, as indicated in column F.  That is, if you choose a weapon, but indicate that it is not carried, it will not count toward your encumbrance.  The cell indicating a weapon's minimum strength (Column K) will turn red if you choose a weapon that you are not strong enough to weild.</t>
  </si>
  <si>
    <t>Armor:  Works similar to weapons - indicate the size and the material and load and protection will automatically fill in.  Also, if you choose 'Yes' for 'Equipped?', the armor will count toward your encumbrance (and vice versa).</t>
  </si>
  <si>
    <t>Age Dilation:  In cell U5, you'll see an indicator for Age dilation.  If a character goes through a time-dilated regio (don't you hate those?) and his or her physical age is no longer in synch with 'real' time, this is where you would put the 'fudge factor'.  This would also apply for characters who have been put in stasis or magically aged too quickly.  Positive numbers indicate a number of years aged for which no 'real' time passed.  Negative numbers indicate a number of years where the character didn't physically age (for whatever reason, stasis or time-dilation for example).</t>
  </si>
  <si>
    <t>Soak: This is automatically calculated based on your Stamina and the armor your wearing.  The formula here should be altered if there is reason to (if the character has the 'tough' virtue for example).</t>
  </si>
  <si>
    <t xml:space="preserve">Other Items:  Indicate if the item is currently carried and what its load should be.  </t>
  </si>
  <si>
    <t xml:space="preserve">  </t>
  </si>
  <si>
    <t>Partial</t>
  </si>
  <si>
    <t>Metal Reinforced Leather</t>
  </si>
  <si>
    <r>
      <t>Conf. Scr</t>
    </r>
    <r>
      <rPr>
        <b/>
        <sz val="8"/>
        <rFont val="Arial"/>
        <family val="2"/>
      </rPr>
      <t xml:space="preserve">: </t>
    </r>
  </si>
  <si>
    <t>y</t>
  </si>
  <si>
    <t>Text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</si>
</sst>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font>
      <sz val="10"/>
      <name val="Arial"/>
      <family val="2"/>
    </font>
    <font>
      <sz val="12"/>
      <name val="Times New Roman"/>
      <family val="1"/>
    </font>
    <font>
      <b/>
      <sz val="10"/>
      <name val="Arial"/>
      <family val="2"/>
    </font>
    <font>
      <sz val="10"/>
      <name val="Ariel"/>
    </font>
    <font>
      <b/>
      <sz val="10"/>
      <name val="Ariel"/>
    </font>
    <font>
      <sz val="8"/>
      <name val="Arial"/>
      <family val="2"/>
    </font>
    <font>
      <sz val="10"/>
      <name val="Arial"/>
      <family val="2"/>
    </font>
    <font>
      <b/>
      <u/>
      <sz val="8"/>
      <name val="Arial"/>
      <family val="2"/>
    </font>
    <font>
      <b/>
      <sz val="8"/>
      <name val="Arial"/>
      <family val="2"/>
    </font>
    <font>
      <b/>
      <u/>
      <sz val="7"/>
      <name val="Arial"/>
      <family val="2"/>
    </font>
    <font>
      <b/>
      <u/>
      <sz val="12"/>
      <name val="Ariel"/>
    </font>
    <font>
      <b/>
      <sz val="12"/>
      <name val="Ariel"/>
    </font>
    <font>
      <b/>
      <sz val="14"/>
      <name val="Ariel"/>
    </font>
    <font>
      <b/>
      <u/>
      <sz val="8"/>
      <name val="Ariel"/>
    </font>
    <font>
      <u/>
      <sz val="8"/>
      <name val="Arial"/>
      <family val="2"/>
    </font>
    <font>
      <b/>
      <u/>
      <sz val="14"/>
      <name val="Ariel"/>
    </font>
    <font>
      <b/>
      <sz val="16"/>
      <name val="Ariel"/>
    </font>
    <font>
      <u/>
      <sz val="8"/>
      <name val="Ariel"/>
    </font>
    <font>
      <b/>
      <sz val="10"/>
      <color theme="1" tint="0.249977111117893"/>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63">
    <border>
      <left/>
      <right/>
      <top/>
      <bottom/>
      <diagonal/>
    </border>
    <border>
      <left style="thin">
        <color indexed="8"/>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dotted">
        <color indexed="64"/>
      </right>
      <top/>
      <bottom/>
      <diagonal/>
    </border>
    <border>
      <left style="dotted">
        <color indexed="64"/>
      </left>
      <right/>
      <top/>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dashed">
        <color indexed="64"/>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theme="1" tint="0.24994659260841701"/>
      </left>
      <right style="thin">
        <color theme="1" tint="0.24994659260841701"/>
      </right>
      <top style="medium">
        <color theme="1" tint="0.24994659260841701"/>
      </top>
      <bottom style="thin">
        <color theme="1" tint="0.24994659260841701"/>
      </bottom>
      <diagonal/>
    </border>
    <border>
      <left style="thin">
        <color theme="1" tint="0.24994659260841701"/>
      </left>
      <right style="medium">
        <color theme="1" tint="0.24994659260841701"/>
      </right>
      <top style="medium">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thin">
        <color theme="1" tint="0.24994659260841701"/>
      </left>
      <right style="medium">
        <color theme="1" tint="0.24994659260841701"/>
      </right>
      <top style="thin">
        <color theme="1" tint="0.24994659260841701"/>
      </top>
      <bottom style="medium">
        <color theme="1" tint="0.24994659260841701"/>
      </bottom>
      <diagonal/>
    </border>
    <border>
      <left style="medium">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medium">
        <color theme="1" tint="0.24994659260841701"/>
      </right>
      <top style="thin">
        <color theme="1" tint="0.24994659260841701"/>
      </top>
      <bottom style="thin">
        <color theme="1" tint="0.24994659260841701"/>
      </bottom>
      <diagonal/>
    </border>
    <border>
      <left style="medium">
        <color theme="1" tint="0.24994659260841701"/>
      </left>
      <right style="thin">
        <color theme="1" tint="0.24994659260841701"/>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left style="thin">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medium">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medium">
        <color theme="1" tint="0.24994659260841701"/>
      </right>
      <top style="medium">
        <color theme="1" tint="0.24994659260841701"/>
      </top>
      <bottom/>
      <diagonal/>
    </border>
    <border>
      <left style="medium">
        <color theme="1" tint="0.24994659260841701"/>
      </left>
      <right style="thin">
        <color theme="1" tint="0.24994659260841701"/>
      </right>
      <top style="medium">
        <color theme="1" tint="0.24994659260841701"/>
      </top>
      <bottom/>
      <diagonal/>
    </border>
    <border>
      <left style="thin">
        <color theme="1" tint="0.24994659260841701"/>
      </left>
      <right style="medium">
        <color indexed="64"/>
      </right>
      <top style="medium">
        <color indexed="64"/>
      </top>
      <bottom style="thin">
        <color theme="1" tint="0.24994659260841701"/>
      </bottom>
      <diagonal/>
    </border>
    <border>
      <left style="thin">
        <color theme="1" tint="0.24994659260841701"/>
      </left>
      <right style="medium">
        <color indexed="64"/>
      </right>
      <top style="thin">
        <color theme="1" tint="0.24994659260841701"/>
      </top>
      <bottom style="thin">
        <color theme="1" tint="0.24994659260841701"/>
      </bottom>
      <diagonal/>
    </border>
    <border>
      <left style="thin">
        <color theme="1" tint="0.24994659260841701"/>
      </left>
      <right style="medium">
        <color indexed="64"/>
      </right>
      <top style="thin">
        <color theme="1" tint="0.24994659260841701"/>
      </top>
      <bottom style="medium">
        <color indexed="64"/>
      </bottom>
      <diagonal/>
    </border>
    <border>
      <left style="thin">
        <color theme="1" tint="0.24994659260841701"/>
      </left>
      <right style="medium">
        <color indexed="64"/>
      </right>
      <top style="thin">
        <color theme="1" tint="0.24994659260841701"/>
      </top>
      <bottom/>
      <diagonal/>
    </border>
    <border>
      <left style="thin">
        <color theme="1" tint="0.24994659260841701"/>
      </left>
      <right style="medium">
        <color indexed="64"/>
      </right>
      <top/>
      <bottom style="thin">
        <color theme="1" tint="0.24994659260841701"/>
      </bottom>
      <diagonal/>
    </border>
    <border>
      <left style="medium">
        <color indexed="64"/>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medium">
        <color indexed="64"/>
      </left>
      <right/>
      <top style="medium">
        <color indexed="64"/>
      </top>
      <bottom style="thin">
        <color theme="1" tint="0.24994659260841701"/>
      </bottom>
      <diagonal/>
    </border>
    <border>
      <left/>
      <right style="thin">
        <color theme="1" tint="0.24994659260841701"/>
      </right>
      <top style="medium">
        <color indexed="64"/>
      </top>
      <bottom style="thin">
        <color theme="1" tint="0.24994659260841701"/>
      </bottom>
      <diagonal/>
    </border>
    <border>
      <left style="medium">
        <color indexed="64"/>
      </left>
      <right/>
      <top style="medium">
        <color indexed="64"/>
      </top>
      <bottom style="medium">
        <color theme="1" tint="0.24994659260841701"/>
      </bottom>
      <diagonal/>
    </border>
    <border>
      <left/>
      <right style="medium">
        <color indexed="64"/>
      </right>
      <top style="medium">
        <color indexed="64"/>
      </top>
      <bottom style="medium">
        <color theme="1" tint="0.24994659260841701"/>
      </bottom>
      <diagonal/>
    </border>
    <border>
      <left style="medium">
        <color indexed="64"/>
      </left>
      <right/>
      <top style="thin">
        <color theme="1" tint="0.24994659260841701"/>
      </top>
      <bottom style="medium">
        <color indexed="64"/>
      </bottom>
      <diagonal/>
    </border>
    <border>
      <left/>
      <right style="thin">
        <color theme="1" tint="0.24994659260841701"/>
      </right>
      <top style="thin">
        <color theme="1" tint="0.24994659260841701"/>
      </top>
      <bottom style="medium">
        <color indexed="64"/>
      </bottom>
      <diagonal/>
    </border>
    <border>
      <left style="medium">
        <color indexed="64"/>
      </left>
      <right/>
      <top style="thin">
        <color theme="1" tint="0.24994659260841701"/>
      </top>
      <bottom/>
      <diagonal/>
    </border>
    <border>
      <left/>
      <right style="thin">
        <color theme="1" tint="0.24994659260841701"/>
      </right>
      <top style="thin">
        <color theme="1" tint="0.24994659260841701"/>
      </top>
      <bottom/>
      <diagonal/>
    </border>
    <border>
      <left style="medium">
        <color indexed="64"/>
      </left>
      <right/>
      <top/>
      <bottom style="thin">
        <color theme="1" tint="0.24994659260841701"/>
      </bottom>
      <diagonal/>
    </border>
    <border>
      <left/>
      <right style="thin">
        <color theme="1" tint="0.24994659260841701"/>
      </right>
      <top/>
      <bottom style="thin">
        <color theme="1" tint="0.24994659260841701"/>
      </bottom>
      <diagonal/>
    </border>
  </borders>
  <cellStyleXfs count="2">
    <xf numFmtId="0" fontId="0" fillId="0" borderId="0"/>
    <xf numFmtId="0" fontId="1" fillId="0" borderId="0"/>
  </cellStyleXfs>
  <cellXfs count="219">
    <xf numFmtId="0" fontId="0" fillId="0" borderId="0" xfId="0"/>
    <xf numFmtId="0" fontId="0" fillId="0" borderId="0" xfId="0" applyAlignment="1">
      <alignment horizontal="center"/>
    </xf>
    <xf numFmtId="0" fontId="0" fillId="0" borderId="1" xfId="1" applyFont="1" applyFill="1" applyBorder="1" applyAlignment="1">
      <alignment horizontal="right" vertical="center"/>
    </xf>
    <xf numFmtId="0" fontId="0" fillId="0" borderId="0" xfId="1" applyFont="1" applyFill="1" applyBorder="1" applyAlignment="1">
      <alignment horizontal="right" vertical="center"/>
    </xf>
    <xf numFmtId="0" fontId="3" fillId="0" borderId="0" xfId="1" applyFont="1" applyBorder="1" applyAlignment="1" applyProtection="1">
      <alignment vertical="center"/>
    </xf>
    <xf numFmtId="0" fontId="3" fillId="0" borderId="0" xfId="1" applyFont="1" applyFill="1" applyBorder="1" applyAlignment="1" applyProtection="1">
      <alignment horizontal="center" vertical="center"/>
    </xf>
    <xf numFmtId="0" fontId="3" fillId="0" borderId="0" xfId="1" applyFont="1" applyFill="1" applyBorder="1" applyAlignment="1" applyProtection="1">
      <alignment vertical="center"/>
    </xf>
    <xf numFmtId="0" fontId="7" fillId="0" borderId="2" xfId="1" applyFont="1" applyFill="1" applyBorder="1" applyAlignment="1" applyProtection="1">
      <alignment horizontal="right" vertical="center"/>
    </xf>
    <xf numFmtId="0" fontId="3" fillId="0" borderId="6" xfId="1" applyFont="1" applyFill="1" applyBorder="1" applyAlignment="1" applyProtection="1">
      <alignment horizontal="left" vertical="center" indent="1"/>
    </xf>
    <xf numFmtId="0" fontId="3" fillId="0" borderId="8" xfId="1" applyFont="1" applyFill="1" applyBorder="1" applyAlignment="1" applyProtection="1">
      <alignment horizontal="left" vertical="center" indent="1"/>
    </xf>
    <xf numFmtId="164"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right" vertical="center"/>
    </xf>
    <xf numFmtId="0" fontId="13" fillId="0" borderId="7" xfId="0" applyFont="1" applyFill="1" applyBorder="1" applyAlignment="1" applyProtection="1">
      <alignment horizontal="center"/>
    </xf>
    <xf numFmtId="0" fontId="13" fillId="0" borderId="5" xfId="0" applyFont="1" applyFill="1" applyBorder="1" applyAlignment="1" applyProtection="1">
      <alignment horizontal="center"/>
    </xf>
    <xf numFmtId="0" fontId="3" fillId="0" borderId="6" xfId="1" applyFont="1" applyFill="1" applyBorder="1" applyAlignment="1" applyProtection="1">
      <alignment horizontal="center" vertical="center"/>
    </xf>
    <xf numFmtId="0" fontId="3" fillId="0" borderId="9" xfId="1" applyFont="1" applyFill="1" applyBorder="1" applyAlignment="1" applyProtection="1">
      <alignment horizontal="center" vertical="center"/>
    </xf>
    <xf numFmtId="0" fontId="3" fillId="0" borderId="8" xfId="1" applyFont="1" applyFill="1" applyBorder="1" applyAlignment="1" applyProtection="1">
      <alignment horizontal="center" vertical="center"/>
    </xf>
    <xf numFmtId="0" fontId="3" fillId="0" borderId="3" xfId="1" applyFont="1" applyFill="1" applyBorder="1" applyAlignment="1" applyProtection="1">
      <alignment horizontal="left" vertical="center" indent="1" shrinkToFit="1"/>
    </xf>
    <xf numFmtId="0" fontId="13" fillId="0" borderId="6" xfId="1" applyFont="1" applyFill="1" applyBorder="1" applyAlignment="1" applyProtection="1">
      <alignment horizontal="center" vertical="center"/>
    </xf>
    <xf numFmtId="0" fontId="13" fillId="0" borderId="4" xfId="1" applyFont="1" applyFill="1" applyBorder="1" applyAlignment="1" applyProtection="1">
      <alignment horizontal="center"/>
    </xf>
    <xf numFmtId="0" fontId="13" fillId="0" borderId="2" xfId="1" applyFont="1" applyFill="1" applyBorder="1" applyAlignment="1" applyProtection="1">
      <alignment horizontal="center"/>
    </xf>
    <xf numFmtId="0" fontId="13" fillId="0" borderId="6" xfId="1" applyFont="1" applyFill="1" applyBorder="1" applyAlignment="1" applyProtection="1">
      <alignment horizontal="center"/>
    </xf>
    <xf numFmtId="164" fontId="4" fillId="0" borderId="0" xfId="1" applyNumberFormat="1" applyFont="1" applyFill="1" applyBorder="1" applyAlignment="1" applyProtection="1">
      <alignment horizontal="center" vertical="center"/>
    </xf>
    <xf numFmtId="0" fontId="13" fillId="0" borderId="12" xfId="0" applyFont="1" applyFill="1" applyBorder="1" applyAlignment="1" applyProtection="1">
      <alignment horizontal="center"/>
    </xf>
    <xf numFmtId="0" fontId="13" fillId="0" borderId="13" xfId="0" applyFont="1" applyFill="1" applyBorder="1" applyAlignment="1" applyProtection="1">
      <alignment horizontal="center"/>
    </xf>
    <xf numFmtId="0" fontId="0" fillId="0" borderId="0" xfId="0" applyBorder="1" applyAlignment="1">
      <alignment horizontal="center"/>
    </xf>
    <xf numFmtId="0" fontId="10" fillId="0" borderId="14" xfId="1" applyFont="1" applyFill="1" applyBorder="1" applyAlignment="1" applyProtection="1">
      <alignment horizontal="right" vertical="center"/>
    </xf>
    <xf numFmtId="0" fontId="3" fillId="0" borderId="0" xfId="1" applyFont="1" applyFill="1" applyBorder="1" applyAlignment="1" applyProtection="1">
      <alignment horizontal="center" vertical="center"/>
    </xf>
    <xf numFmtId="0" fontId="13" fillId="0" borderId="7" xfId="1" applyFont="1" applyFill="1" applyBorder="1" applyAlignment="1" applyProtection="1">
      <alignment horizontal="center"/>
    </xf>
    <xf numFmtId="0" fontId="3" fillId="0" borderId="0" xfId="1" applyFont="1" applyBorder="1" applyAlignment="1" applyProtection="1">
      <alignment horizontal="center"/>
    </xf>
    <xf numFmtId="0" fontId="7" fillId="0" borderId="4" xfId="1" applyFont="1" applyFill="1" applyBorder="1" applyAlignment="1" applyProtection="1">
      <alignment vertical="center"/>
    </xf>
    <xf numFmtId="0" fontId="7" fillId="0" borderId="7" xfId="1" applyFont="1" applyFill="1" applyBorder="1" applyAlignment="1" applyProtection="1">
      <alignment vertical="center"/>
    </xf>
    <xf numFmtId="0" fontId="7" fillId="0" borderId="4" xfId="1" applyFont="1" applyFill="1" applyBorder="1" applyAlignment="1" applyProtection="1">
      <alignment horizontal="right" vertical="center"/>
    </xf>
    <xf numFmtId="0" fontId="2" fillId="0" borderId="2" xfId="1" applyFont="1" applyFill="1" applyBorder="1" applyAlignment="1" applyProtection="1">
      <alignment horizontal="right" vertical="center"/>
    </xf>
    <xf numFmtId="164" fontId="2" fillId="0" borderId="6" xfId="1" applyNumberFormat="1" applyFont="1" applyFill="1" applyBorder="1" applyAlignment="1" applyProtection="1">
      <alignment horizontal="left" vertical="center" indent="1"/>
    </xf>
    <xf numFmtId="0" fontId="2" fillId="0" borderId="3" xfId="1" applyFont="1" applyFill="1" applyBorder="1" applyAlignment="1" applyProtection="1">
      <alignment horizontal="right" vertical="center"/>
    </xf>
    <xf numFmtId="164" fontId="2" fillId="0" borderId="8" xfId="1" applyNumberFormat="1" applyFont="1" applyFill="1" applyBorder="1" applyAlignment="1" applyProtection="1">
      <alignment horizontal="left" vertical="center" indent="1"/>
    </xf>
    <xf numFmtId="164" fontId="2" fillId="0" borderId="0" xfId="1" applyNumberFormat="1" applyFont="1" applyFill="1" applyBorder="1" applyAlignment="1" applyProtection="1">
      <alignment horizontal="left" vertical="center" indent="1"/>
    </xf>
    <xf numFmtId="0" fontId="3" fillId="0" borderId="5" xfId="1" applyFont="1" applyFill="1" applyBorder="1" applyAlignment="1" applyProtection="1">
      <alignment horizontal="center" vertical="center"/>
    </xf>
    <xf numFmtId="0" fontId="2" fillId="0" borderId="7" xfId="1" applyFont="1" applyFill="1" applyBorder="1" applyAlignment="1" applyProtection="1">
      <alignment horizontal="right" vertical="center"/>
    </xf>
    <xf numFmtId="0" fontId="3" fillId="0" borderId="3" xfId="1" applyFont="1" applyBorder="1" applyAlignment="1" applyProtection="1">
      <alignment horizontal="right" vertical="center" shrinkToFit="1"/>
    </xf>
    <xf numFmtId="0" fontId="3" fillId="0" borderId="9" xfId="1" applyFont="1" applyBorder="1" applyAlignment="1" applyProtection="1">
      <alignment horizontal="left" vertical="center"/>
    </xf>
    <xf numFmtId="0" fontId="2" fillId="0" borderId="5" xfId="1" applyFont="1" applyFill="1" applyBorder="1" applyAlignment="1" applyProtection="1">
      <alignment horizontal="right" vertical="center"/>
    </xf>
    <xf numFmtId="164" fontId="3" fillId="0" borderId="0" xfId="1" applyNumberFormat="1" applyFont="1" applyFill="1" applyBorder="1" applyAlignment="1" applyProtection="1">
      <alignment horizontal="left" vertical="center"/>
    </xf>
    <xf numFmtId="164" fontId="3" fillId="0" borderId="5" xfId="1" applyNumberFormat="1" applyFont="1" applyFill="1" applyBorder="1" applyAlignment="1" applyProtection="1">
      <alignment horizontal="left" vertical="center"/>
    </xf>
    <xf numFmtId="164" fontId="3" fillId="0" borderId="6" xfId="1" applyNumberFormat="1" applyFont="1" applyFill="1" applyBorder="1" applyAlignment="1" applyProtection="1">
      <alignment horizontal="left" vertical="center"/>
    </xf>
    <xf numFmtId="0" fontId="3" fillId="0" borderId="3" xfId="1" applyFont="1" applyBorder="1" applyAlignment="1" applyProtection="1">
      <alignment vertical="center"/>
    </xf>
    <xf numFmtId="164" fontId="3" fillId="0" borderId="8" xfId="1" applyNumberFormat="1" applyFont="1" applyFill="1" applyBorder="1" applyAlignment="1" applyProtection="1">
      <alignment horizontal="left" vertical="center"/>
    </xf>
    <xf numFmtId="0" fontId="3" fillId="0" borderId="7" xfId="1" applyFont="1" applyFill="1" applyBorder="1" applyAlignment="1" applyProtection="1">
      <alignment horizontal="center" vertical="center"/>
    </xf>
    <xf numFmtId="0" fontId="3" fillId="0" borderId="6" xfId="1" applyFont="1" applyBorder="1" applyAlignment="1" applyProtection="1">
      <alignment vertical="center"/>
    </xf>
    <xf numFmtId="0" fontId="2" fillId="0" borderId="0" xfId="1" applyFont="1" applyFill="1" applyBorder="1" applyAlignment="1" applyProtection="1">
      <alignment horizontal="left" vertical="center" indent="1"/>
      <protection locked="0"/>
    </xf>
    <xf numFmtId="0" fontId="13" fillId="2" borderId="26" xfId="1" applyFont="1" applyFill="1" applyBorder="1" applyAlignment="1" applyProtection="1">
      <alignment horizontal="center" vertical="center"/>
    </xf>
    <xf numFmtId="0" fontId="3" fillId="0" borderId="4" xfId="1" applyFont="1" applyFill="1" applyBorder="1" applyAlignment="1" applyProtection="1">
      <alignment horizontal="right" vertical="center" shrinkToFit="1"/>
    </xf>
    <xf numFmtId="0" fontId="3" fillId="0" borderId="2" xfId="1" applyFont="1" applyBorder="1" applyAlignment="1" applyProtection="1">
      <alignment horizontal="right" vertical="center" shrinkToFit="1"/>
    </xf>
    <xf numFmtId="0" fontId="3" fillId="0" borderId="3" xfId="1" applyFont="1" applyFill="1" applyBorder="1" applyAlignment="1" applyProtection="1">
      <alignment horizontal="right" vertical="center" shrinkToFit="1"/>
    </xf>
    <xf numFmtId="0" fontId="3" fillId="0" borderId="2" xfId="1" applyFont="1" applyBorder="1" applyAlignment="1" applyProtection="1">
      <alignment vertical="center"/>
    </xf>
    <xf numFmtId="0" fontId="3" fillId="0" borderId="2" xfId="1" applyFont="1" applyFill="1" applyBorder="1" applyAlignment="1" applyProtection="1">
      <alignment vertical="center"/>
    </xf>
    <xf numFmtId="0" fontId="13" fillId="2" borderId="31" xfId="1" applyFont="1" applyFill="1" applyBorder="1" applyAlignment="1" applyProtection="1">
      <alignment horizontal="center" vertical="center"/>
    </xf>
    <xf numFmtId="164" fontId="4" fillId="0" borderId="11" xfId="1" applyNumberFormat="1" applyFont="1" applyFill="1" applyBorder="1" applyAlignment="1" applyProtection="1">
      <alignment horizontal="center" vertical="center"/>
    </xf>
    <xf numFmtId="164" fontId="4" fillId="0" borderId="10" xfId="1" applyNumberFormat="1" applyFont="1" applyFill="1" applyBorder="1" applyAlignment="1" applyProtection="1">
      <alignment horizontal="center" vertical="center"/>
    </xf>
    <xf numFmtId="0" fontId="3" fillId="0" borderId="0" xfId="1" applyFont="1" applyFill="1" applyBorder="1" applyAlignment="1" applyProtection="1">
      <alignment horizontal="left" vertical="center" indent="1"/>
    </xf>
    <xf numFmtId="0" fontId="3" fillId="0" borderId="3" xfId="1" applyFont="1" applyFill="1" applyBorder="1" applyAlignment="1" applyProtection="1">
      <alignment vertical="center"/>
    </xf>
    <xf numFmtId="0" fontId="3" fillId="0" borderId="9" xfId="1" applyFont="1" applyFill="1" applyBorder="1" applyAlignment="1" applyProtection="1">
      <alignment vertical="center"/>
    </xf>
    <xf numFmtId="0" fontId="12" fillId="0" borderId="0" xfId="1" applyFont="1" applyFill="1" applyBorder="1" applyAlignment="1" applyProtection="1">
      <alignment horizontal="left" vertical="center" wrapText="1" indent="1"/>
    </xf>
    <xf numFmtId="0" fontId="7" fillId="0" borderId="0" xfId="1" applyFont="1" applyFill="1" applyBorder="1" applyAlignment="1" applyProtection="1">
      <alignment horizontal="center" shrinkToFit="1"/>
    </xf>
    <xf numFmtId="0" fontId="13" fillId="0" borderId="0" xfId="0" applyFont="1" applyFill="1" applyBorder="1" applyAlignment="1" applyProtection="1">
      <alignment horizontal="center"/>
    </xf>
    <xf numFmtId="0" fontId="13" fillId="0" borderId="2" xfId="1" applyFont="1" applyFill="1" applyBorder="1" applyAlignment="1" applyProtection="1">
      <alignment horizontal="center" wrapText="1"/>
    </xf>
    <xf numFmtId="0" fontId="18" fillId="2" borderId="15" xfId="1" applyFont="1" applyFill="1" applyBorder="1" applyAlignment="1" applyProtection="1">
      <alignment horizontal="center" vertical="center" shrinkToFit="1"/>
      <protection locked="0"/>
    </xf>
    <xf numFmtId="0" fontId="7" fillId="0" borderId="15" xfId="1" applyFont="1" applyFill="1" applyBorder="1" applyAlignment="1" applyProtection="1">
      <alignment horizontal="right" vertical="center"/>
    </xf>
    <xf numFmtId="0" fontId="2" fillId="0" borderId="16" xfId="1" applyFont="1" applyFill="1" applyBorder="1" applyAlignment="1" applyProtection="1">
      <alignment horizontal="left" vertical="center" indent="1"/>
    </xf>
    <xf numFmtId="0" fontId="2" fillId="0" borderId="8" xfId="1" applyFont="1" applyFill="1" applyBorder="1" applyAlignment="1" applyProtection="1">
      <alignment horizontal="left" vertical="center" indent="1"/>
      <protection locked="0"/>
    </xf>
    <xf numFmtId="164" fontId="6" fillId="2" borderId="5" xfId="1" applyNumberFormat="1" applyFont="1" applyFill="1" applyBorder="1" applyAlignment="1" applyProtection="1">
      <alignment horizontal="left" vertical="center" indent="1"/>
      <protection locked="0"/>
    </xf>
    <xf numFmtId="0" fontId="6" fillId="2" borderId="6" xfId="1" applyFont="1" applyFill="1" applyBorder="1" applyAlignment="1" applyProtection="1">
      <alignment horizontal="left" vertical="center" indent="1"/>
      <protection locked="0"/>
    </xf>
    <xf numFmtId="0" fontId="3" fillId="3" borderId="0" xfId="1" applyFont="1" applyFill="1" applyBorder="1" applyAlignment="1" applyProtection="1">
      <alignment horizontal="center" vertical="center" shrinkToFit="1"/>
      <protection locked="0"/>
    </xf>
    <xf numFmtId="0" fontId="3" fillId="2" borderId="0"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shrinkToFit="1"/>
      <protection locked="0"/>
    </xf>
    <xf numFmtId="164" fontId="3" fillId="2" borderId="9" xfId="1" applyNumberFormat="1" applyFont="1" applyFill="1" applyBorder="1" applyAlignment="1" applyProtection="1">
      <alignment horizontal="center" vertical="center"/>
    </xf>
    <xf numFmtId="164" fontId="3" fillId="2" borderId="20" xfId="1" applyNumberFormat="1" applyFont="1" applyFill="1" applyBorder="1" applyAlignment="1" applyProtection="1">
      <alignment horizontal="center" vertical="center"/>
    </xf>
    <xf numFmtId="0" fontId="3" fillId="2" borderId="21" xfId="1" applyFont="1" applyFill="1" applyBorder="1" applyAlignment="1" applyProtection="1">
      <alignment horizontal="center" vertical="center"/>
      <protection locked="0"/>
    </xf>
    <xf numFmtId="0" fontId="3" fillId="2" borderId="22" xfId="1" applyFont="1" applyFill="1" applyBorder="1" applyAlignment="1" applyProtection="1">
      <alignment horizontal="left" vertical="center"/>
      <protection locked="0"/>
    </xf>
    <xf numFmtId="0" fontId="3" fillId="2" borderId="23" xfId="1" applyFont="1" applyFill="1" applyBorder="1" applyAlignment="1" applyProtection="1">
      <alignment horizontal="left" vertical="center"/>
      <protection locked="0"/>
    </xf>
    <xf numFmtId="0" fontId="3" fillId="2" borderId="24" xfId="1" applyFont="1" applyFill="1" applyBorder="1" applyAlignment="1" applyProtection="1">
      <alignment horizontal="left" vertical="center"/>
      <protection locked="0"/>
    </xf>
    <xf numFmtId="164" fontId="3" fillId="2" borderId="25" xfId="1" applyNumberFormat="1" applyFont="1" applyFill="1" applyBorder="1" applyAlignment="1" applyProtection="1">
      <alignment horizontal="center" vertical="center"/>
    </xf>
    <xf numFmtId="0" fontId="3" fillId="2" borderId="27" xfId="1" applyFont="1" applyFill="1" applyBorder="1" applyAlignment="1" applyProtection="1">
      <alignment horizontal="left" vertical="center"/>
      <protection locked="0"/>
    </xf>
    <xf numFmtId="0" fontId="3" fillId="2" borderId="28" xfId="1" applyFont="1" applyFill="1" applyBorder="1" applyAlignment="1" applyProtection="1">
      <alignment horizontal="left" vertical="center"/>
      <protection locked="0"/>
    </xf>
    <xf numFmtId="0" fontId="3" fillId="2" borderId="29" xfId="1" applyFont="1" applyFill="1" applyBorder="1" applyAlignment="1" applyProtection="1">
      <alignment horizontal="left" vertical="center"/>
      <protection locked="0"/>
    </xf>
    <xf numFmtId="164" fontId="3" fillId="2" borderId="30" xfId="1" applyNumberFormat="1" applyFont="1" applyFill="1" applyBorder="1" applyAlignment="1" applyProtection="1">
      <alignment horizontal="center" vertical="center"/>
    </xf>
    <xf numFmtId="0" fontId="9" fillId="0" borderId="45" xfId="1" applyFont="1" applyFill="1" applyBorder="1" applyAlignment="1" applyProtection="1">
      <alignment horizontal="center" vertical="center" wrapText="1"/>
    </xf>
    <xf numFmtId="0" fontId="9" fillId="0" borderId="44" xfId="1" applyFont="1" applyFill="1" applyBorder="1" applyAlignment="1" applyProtection="1">
      <alignment horizontal="center" vertical="center" wrapText="1"/>
    </xf>
    <xf numFmtId="164" fontId="6" fillId="2" borderId="32" xfId="1" applyNumberFormat="1" applyFont="1" applyFill="1" applyBorder="1" applyAlignment="1" applyProtection="1">
      <alignment horizontal="center" vertical="center"/>
      <protection locked="0"/>
    </xf>
    <xf numFmtId="0" fontId="6" fillId="2" borderId="33" xfId="1" applyFont="1" applyFill="1" applyBorder="1" applyAlignment="1" applyProtection="1">
      <alignment horizontal="center" vertical="center"/>
      <protection locked="0"/>
    </xf>
    <xf numFmtId="164" fontId="6" fillId="2" borderId="36" xfId="1" applyNumberFormat="1" applyFont="1" applyFill="1" applyBorder="1" applyAlignment="1" applyProtection="1">
      <alignment horizontal="center" vertical="center"/>
      <protection locked="0"/>
    </xf>
    <xf numFmtId="0" fontId="6" fillId="2" borderId="37" xfId="1" applyFont="1" applyFill="1" applyBorder="1" applyAlignment="1" applyProtection="1">
      <alignment horizontal="center" vertical="center"/>
      <protection locked="0"/>
    </xf>
    <xf numFmtId="164" fontId="6" fillId="2" borderId="34" xfId="1" applyNumberFormat="1" applyFont="1" applyFill="1" applyBorder="1" applyAlignment="1" applyProtection="1">
      <alignment horizontal="center" vertical="center"/>
      <protection locked="0"/>
    </xf>
    <xf numFmtId="0" fontId="6" fillId="2" borderId="35" xfId="1" applyFont="1" applyFill="1" applyBorder="1" applyAlignment="1" applyProtection="1">
      <alignment horizontal="center" vertical="center"/>
      <protection locked="0"/>
    </xf>
    <xf numFmtId="0" fontId="6" fillId="0" borderId="38" xfId="1" applyFont="1" applyBorder="1" applyAlignment="1" applyProtection="1">
      <alignment horizontal="center"/>
    </xf>
    <xf numFmtId="0" fontId="6" fillId="0" borderId="39" xfId="1" applyFont="1" applyBorder="1" applyAlignment="1" applyProtection="1">
      <alignment horizontal="center"/>
    </xf>
    <xf numFmtId="0" fontId="6" fillId="0" borderId="40" xfId="1" applyFont="1" applyBorder="1" applyAlignment="1" applyProtection="1">
      <alignment horizontal="center" wrapText="1"/>
    </xf>
    <xf numFmtId="0" fontId="6" fillId="0" borderId="40" xfId="1" applyFont="1" applyBorder="1" applyAlignment="1" applyProtection="1">
      <alignment horizontal="center"/>
    </xf>
    <xf numFmtId="0" fontId="3" fillId="2" borderId="32" xfId="1" applyFont="1" applyFill="1" applyBorder="1" applyAlignment="1" applyProtection="1">
      <alignment horizontal="center" vertical="center"/>
      <protection locked="0"/>
    </xf>
    <xf numFmtId="0" fontId="3" fillId="2" borderId="41" xfId="1" applyFont="1" applyFill="1" applyBorder="1" applyAlignment="1" applyProtection="1">
      <alignment horizontal="center" vertical="center"/>
      <protection locked="0"/>
    </xf>
    <xf numFmtId="0" fontId="3" fillId="0" borderId="33" xfId="1" applyFont="1" applyFill="1" applyBorder="1" applyAlignment="1" applyProtection="1">
      <alignment horizontal="center" vertical="center"/>
    </xf>
    <xf numFmtId="0" fontId="6" fillId="2" borderId="36" xfId="1" applyFont="1" applyFill="1" applyBorder="1" applyAlignment="1" applyProtection="1">
      <alignment horizontal="center" vertical="center"/>
      <protection locked="0"/>
    </xf>
    <xf numFmtId="0" fontId="6" fillId="2" borderId="43" xfId="1" applyFont="1" applyFill="1" applyBorder="1" applyAlignment="1" applyProtection="1">
      <alignment horizontal="center" vertical="center"/>
      <protection locked="0"/>
    </xf>
    <xf numFmtId="0" fontId="3" fillId="2" borderId="36" xfId="1" applyFont="1" applyFill="1" applyBorder="1" applyAlignment="1" applyProtection="1">
      <alignment horizontal="center" vertical="center"/>
      <protection locked="0"/>
    </xf>
    <xf numFmtId="0" fontId="3" fillId="2" borderId="43" xfId="1" applyFont="1" applyFill="1" applyBorder="1" applyAlignment="1" applyProtection="1">
      <alignment horizontal="center" vertical="center"/>
      <protection locked="0"/>
    </xf>
    <xf numFmtId="0" fontId="3" fillId="0" borderId="37" xfId="1" applyFont="1" applyFill="1" applyBorder="1" applyAlignment="1" applyProtection="1">
      <alignment horizontal="center" vertical="center"/>
    </xf>
    <xf numFmtId="0" fontId="3" fillId="2" borderId="34" xfId="1" applyFont="1" applyFill="1" applyBorder="1" applyAlignment="1" applyProtection="1">
      <alignment horizontal="center" vertical="center"/>
      <protection locked="0"/>
    </xf>
    <xf numFmtId="0" fontId="3" fillId="2" borderId="42" xfId="1" applyFont="1" applyFill="1" applyBorder="1" applyAlignment="1" applyProtection="1">
      <alignment horizontal="center" vertical="center"/>
      <protection locked="0"/>
    </xf>
    <xf numFmtId="0" fontId="3" fillId="0" borderId="35" xfId="1" applyFont="1" applyFill="1" applyBorder="1" applyAlignment="1" applyProtection="1">
      <alignment horizontal="center" vertical="center"/>
    </xf>
    <xf numFmtId="0" fontId="6" fillId="2" borderId="34" xfId="1" applyFont="1" applyFill="1" applyBorder="1" applyAlignment="1" applyProtection="1">
      <alignment horizontal="center" vertical="center"/>
      <protection locked="0"/>
    </xf>
    <xf numFmtId="0" fontId="6" fillId="2" borderId="42" xfId="1" applyFont="1" applyFill="1" applyBorder="1" applyAlignment="1" applyProtection="1">
      <alignment horizontal="center" vertical="center"/>
      <protection locked="0"/>
    </xf>
    <xf numFmtId="0" fontId="2" fillId="2" borderId="46" xfId="1" applyFont="1" applyFill="1" applyBorder="1" applyAlignment="1" applyProtection="1">
      <alignment horizontal="center" vertical="center"/>
      <protection locked="0"/>
    </xf>
    <xf numFmtId="0" fontId="2" fillId="2" borderId="47" xfId="1" applyFont="1" applyFill="1" applyBorder="1" applyAlignment="1" applyProtection="1">
      <alignment horizontal="center" vertical="center"/>
    </xf>
    <xf numFmtId="0" fontId="3" fillId="0" borderId="47" xfId="1" applyFont="1" applyFill="1" applyBorder="1" applyAlignment="1" applyProtection="1">
      <alignment horizontal="center" vertical="center"/>
    </xf>
    <xf numFmtId="0" fontId="3" fillId="0" borderId="48" xfId="1" applyFont="1" applyFill="1" applyBorder="1" applyAlignment="1" applyProtection="1">
      <alignment horizontal="center" vertical="center"/>
    </xf>
    <xf numFmtId="0" fontId="0" fillId="0" borderId="0" xfId="0" applyAlignment="1">
      <alignment wrapText="1"/>
    </xf>
    <xf numFmtId="0" fontId="7" fillId="0" borderId="4" xfId="1" applyFont="1" applyFill="1" applyBorder="1" applyAlignment="1" applyProtection="1">
      <alignment horizontal="right" vertical="center" shrinkToFit="1"/>
    </xf>
    <xf numFmtId="0" fontId="7" fillId="0" borderId="2" xfId="1" applyFont="1" applyFill="1" applyBorder="1" applyAlignment="1" applyProtection="1">
      <alignment horizontal="right" vertical="center" shrinkToFit="1"/>
    </xf>
    <xf numFmtId="0" fontId="7" fillId="0" borderId="3" xfId="1" applyFont="1" applyFill="1" applyBorder="1" applyAlignment="1" applyProtection="1">
      <alignment horizontal="right" vertical="center" shrinkToFit="1"/>
    </xf>
    <xf numFmtId="0" fontId="7" fillId="0" borderId="0" xfId="1" applyFont="1" applyFill="1" applyBorder="1" applyAlignment="1" applyProtection="1">
      <alignment horizontal="left" vertical="center"/>
    </xf>
    <xf numFmtId="0" fontId="2" fillId="2" borderId="47" xfId="1" applyFont="1" applyFill="1" applyBorder="1" applyAlignment="1" applyProtection="1">
      <alignment horizontal="center" vertical="center"/>
      <protection locked="0"/>
    </xf>
    <xf numFmtId="0" fontId="3" fillId="0" borderId="2" xfId="1" applyFont="1" applyFill="1" applyBorder="1" applyAlignment="1" applyProtection="1">
      <alignment horizontal="left" vertical="center" indent="1" shrinkToFit="1"/>
    </xf>
    <xf numFmtId="0" fontId="3" fillId="0" borderId="0" xfId="1" applyFont="1" applyFill="1" applyBorder="1" applyAlignment="1" applyProtection="1">
      <alignment horizontal="left" vertical="center" indent="1" shrinkToFit="1"/>
    </xf>
    <xf numFmtId="0" fontId="13" fillId="0" borderId="0" xfId="1" applyFont="1" applyFill="1" applyBorder="1" applyAlignment="1" applyProtection="1">
      <alignment horizontal="center" vertical="center"/>
    </xf>
    <xf numFmtId="0" fontId="13" fillId="0" borderId="0" xfId="1" applyFont="1" applyFill="1" applyBorder="1" applyAlignment="1" applyProtection="1">
      <alignment horizontal="center"/>
    </xf>
    <xf numFmtId="0" fontId="3" fillId="2" borderId="17" xfId="1" applyFont="1" applyFill="1" applyBorder="1" applyAlignment="1" applyProtection="1">
      <alignment horizontal="left" vertical="center"/>
      <protection locked="0"/>
    </xf>
    <xf numFmtId="0" fontId="3" fillId="2" borderId="18" xfId="1" applyFont="1" applyFill="1" applyBorder="1" applyAlignment="1" applyProtection="1">
      <alignment horizontal="left" vertical="center"/>
      <protection locked="0"/>
    </xf>
    <xf numFmtId="0" fontId="3" fillId="2" borderId="19" xfId="1" applyFont="1" applyFill="1" applyBorder="1" applyAlignment="1" applyProtection="1">
      <alignment horizontal="left" vertical="center"/>
      <protection locked="0"/>
    </xf>
    <xf numFmtId="0" fontId="13" fillId="0" borderId="2" xfId="1" applyFont="1" applyFill="1" applyBorder="1" applyAlignment="1" applyProtection="1">
      <alignment horizontal="right" vertical="top" wrapText="1"/>
    </xf>
    <xf numFmtId="0" fontId="13" fillId="0" borderId="0" xfId="1" applyFont="1" applyFill="1" applyBorder="1" applyAlignment="1" applyProtection="1">
      <alignment horizontal="right" vertical="top" wrapText="1"/>
    </xf>
    <xf numFmtId="0" fontId="13" fillId="0" borderId="3" xfId="1" applyFont="1" applyFill="1" applyBorder="1" applyAlignment="1" applyProtection="1">
      <alignment horizontal="right" vertical="top" wrapText="1"/>
    </xf>
    <xf numFmtId="0" fontId="13" fillId="0" borderId="9" xfId="1" applyFont="1" applyFill="1" applyBorder="1" applyAlignment="1" applyProtection="1">
      <alignment horizontal="right" vertical="top" wrapText="1"/>
    </xf>
    <xf numFmtId="0" fontId="3" fillId="0" borderId="0" xfId="1" applyFont="1" applyFill="1" applyBorder="1" applyAlignment="1" applyProtection="1">
      <alignment horizontal="left" vertical="top" wrapText="1"/>
    </xf>
    <xf numFmtId="0" fontId="3" fillId="0" borderId="6" xfId="1" applyFont="1" applyFill="1" applyBorder="1" applyAlignment="1" applyProtection="1">
      <alignment horizontal="left" vertical="top" wrapText="1"/>
    </xf>
    <xf numFmtId="0" fontId="7" fillId="0" borderId="4" xfId="1" applyFont="1" applyFill="1" applyBorder="1" applyAlignment="1" applyProtection="1">
      <alignment horizontal="left" vertical="center"/>
    </xf>
    <xf numFmtId="0" fontId="7" fillId="0" borderId="7" xfId="1" applyFont="1" applyFill="1" applyBorder="1" applyAlignment="1" applyProtection="1">
      <alignment horizontal="left" vertical="center"/>
    </xf>
    <xf numFmtId="0" fontId="6" fillId="2" borderId="2" xfId="1" applyFont="1" applyFill="1" applyBorder="1" applyAlignment="1" applyProtection="1">
      <alignment horizontal="right" vertical="center" shrinkToFit="1"/>
    </xf>
    <xf numFmtId="0" fontId="6" fillId="2" borderId="0" xfId="1" applyFont="1" applyFill="1" applyBorder="1" applyAlignment="1" applyProtection="1">
      <alignment horizontal="right" vertical="center" shrinkToFit="1"/>
    </xf>
    <xf numFmtId="0" fontId="6" fillId="2" borderId="3" xfId="1" applyFont="1" applyFill="1" applyBorder="1" applyAlignment="1" applyProtection="1">
      <alignment horizontal="right" vertical="center" shrinkToFit="1"/>
    </xf>
    <xf numFmtId="0" fontId="6" fillId="2" borderId="9" xfId="1" applyFont="1" applyFill="1" applyBorder="1" applyAlignment="1" applyProtection="1">
      <alignment horizontal="right" vertical="center" shrinkToFit="1"/>
    </xf>
    <xf numFmtId="0" fontId="13" fillId="0" borderId="2"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2" fillId="2" borderId="49" xfId="1" applyFont="1" applyFill="1" applyBorder="1" applyAlignment="1" applyProtection="1">
      <alignment horizontal="center" vertical="center"/>
      <protection locked="0"/>
    </xf>
    <xf numFmtId="0" fontId="2" fillId="2" borderId="50" xfId="1" applyFont="1" applyFill="1" applyBorder="1" applyAlignment="1" applyProtection="1">
      <alignment horizontal="center" vertical="center"/>
      <protection locked="0"/>
    </xf>
    <xf numFmtId="0" fontId="12" fillId="0" borderId="15" xfId="1" applyFont="1" applyFill="1" applyBorder="1" applyAlignment="1" applyProtection="1">
      <alignment horizontal="left" vertical="center" wrapText="1" indent="1"/>
    </xf>
    <xf numFmtId="0" fontId="12" fillId="0" borderId="16" xfId="1" applyFont="1" applyFill="1" applyBorder="1" applyAlignment="1" applyProtection="1">
      <alignment horizontal="left" vertical="center" wrapText="1" indent="1"/>
    </xf>
    <xf numFmtId="0" fontId="3" fillId="2" borderId="2" xfId="1" applyFont="1" applyFill="1" applyBorder="1" applyAlignment="1" applyProtection="1">
      <alignment horizontal="left" vertical="center" indent="1" shrinkToFit="1"/>
      <protection locked="0"/>
    </xf>
    <xf numFmtId="0" fontId="3" fillId="2" borderId="0" xfId="1" applyFont="1" applyFill="1" applyBorder="1" applyAlignment="1" applyProtection="1">
      <alignment horizontal="left" vertical="center" indent="1" shrinkToFit="1"/>
      <protection locked="0"/>
    </xf>
    <xf numFmtId="0" fontId="3" fillId="0" borderId="2" xfId="1" applyFont="1" applyFill="1" applyBorder="1" applyAlignment="1" applyProtection="1">
      <alignment horizontal="left" vertical="center" indent="1" shrinkToFit="1"/>
    </xf>
    <xf numFmtId="0" fontId="3" fillId="0" borderId="0" xfId="1" applyFont="1" applyFill="1" applyBorder="1" applyAlignment="1" applyProtection="1">
      <alignment horizontal="left" vertical="center" indent="1" shrinkToFit="1"/>
    </xf>
    <xf numFmtId="0" fontId="3" fillId="0" borderId="2" xfId="1" applyFont="1" applyFill="1" applyBorder="1" applyAlignment="1" applyProtection="1">
      <alignment horizontal="right" vertical="center" shrinkToFit="1"/>
    </xf>
    <xf numFmtId="0" fontId="3" fillId="0" borderId="0" xfId="1" applyFont="1" applyFill="1" applyBorder="1" applyAlignment="1" applyProtection="1">
      <alignment horizontal="right" vertical="center" shrinkToFit="1"/>
    </xf>
    <xf numFmtId="0" fontId="3" fillId="0" borderId="9" xfId="1" applyFont="1" applyBorder="1" applyAlignment="1" applyProtection="1">
      <alignment horizontal="right" vertical="center" shrinkToFit="1"/>
    </xf>
    <xf numFmtId="0" fontId="3" fillId="0" borderId="0" xfId="1" applyFont="1" applyFill="1" applyBorder="1" applyAlignment="1" applyProtection="1">
      <alignment horizontal="left" vertical="top" wrapText="1" shrinkToFit="1"/>
    </xf>
    <xf numFmtId="0" fontId="3" fillId="0" borderId="6" xfId="1" applyFont="1" applyFill="1" applyBorder="1" applyAlignment="1" applyProtection="1">
      <alignment horizontal="left" vertical="top" wrapText="1" shrinkToFit="1"/>
    </xf>
    <xf numFmtId="0" fontId="3" fillId="0" borderId="9" xfId="1" applyFont="1" applyFill="1" applyBorder="1" applyAlignment="1" applyProtection="1">
      <alignment horizontal="left" vertical="top" wrapText="1" shrinkToFit="1"/>
    </xf>
    <xf numFmtId="0" fontId="3" fillId="0" borderId="8" xfId="1" applyFont="1" applyFill="1" applyBorder="1" applyAlignment="1" applyProtection="1">
      <alignment horizontal="left" vertical="top" wrapText="1" shrinkToFit="1"/>
    </xf>
    <xf numFmtId="0" fontId="7" fillId="0" borderId="5" xfId="1" applyFont="1" applyFill="1" applyBorder="1" applyAlignment="1" applyProtection="1">
      <alignment horizontal="left" vertical="center"/>
    </xf>
    <xf numFmtId="0" fontId="12" fillId="0" borderId="7" xfId="1" applyFont="1" applyBorder="1" applyAlignment="1" applyProtection="1">
      <alignment horizontal="right" vertical="center" shrinkToFit="1"/>
    </xf>
    <xf numFmtId="0" fontId="12" fillId="0" borderId="9" xfId="1" applyFont="1" applyBorder="1" applyAlignment="1" applyProtection="1">
      <alignment horizontal="right" vertical="center" shrinkToFit="1"/>
    </xf>
    <xf numFmtId="0" fontId="16" fillId="0" borderId="5" xfId="1" applyFont="1" applyBorder="1" applyAlignment="1" applyProtection="1">
      <alignment horizontal="center" vertical="center"/>
    </xf>
    <xf numFmtId="0" fontId="16" fillId="0" borderId="8" xfId="1" applyFont="1" applyBorder="1" applyAlignment="1" applyProtection="1">
      <alignment horizontal="center" vertical="center"/>
    </xf>
    <xf numFmtId="0" fontId="17" fillId="0" borderId="51" xfId="1" applyFont="1" applyFill="1" applyBorder="1" applyAlignment="1" applyProtection="1">
      <alignment horizontal="right"/>
    </xf>
    <xf numFmtId="0" fontId="17" fillId="0" borderId="52" xfId="1" applyFont="1" applyFill="1" applyBorder="1" applyAlignment="1" applyProtection="1">
      <alignment horizontal="right"/>
    </xf>
    <xf numFmtId="0" fontId="14" fillId="0" borderId="51" xfId="1" applyFont="1" applyFill="1" applyBorder="1" applyAlignment="1" applyProtection="1">
      <alignment horizontal="right" vertical="center"/>
    </xf>
    <xf numFmtId="0" fontId="14" fillId="0" borderId="52" xfId="1" applyFont="1" applyFill="1" applyBorder="1" applyAlignment="1" applyProtection="1">
      <alignment horizontal="right" vertical="center"/>
    </xf>
    <xf numFmtId="0" fontId="7" fillId="0" borderId="14" xfId="1" applyFont="1" applyFill="1" applyBorder="1" applyAlignment="1" applyProtection="1">
      <alignment horizontal="right" vertical="center" shrinkToFit="1"/>
    </xf>
    <xf numFmtId="0" fontId="7" fillId="0" borderId="15" xfId="1" applyFont="1" applyFill="1" applyBorder="1" applyAlignment="1" applyProtection="1">
      <alignment horizontal="right" vertical="center" shrinkToFit="1"/>
    </xf>
    <xf numFmtId="0" fontId="5" fillId="0" borderId="51" xfId="1" applyFont="1" applyFill="1" applyBorder="1" applyAlignment="1" applyProtection="1">
      <alignment horizontal="right" vertical="center"/>
    </xf>
    <xf numFmtId="0" fontId="5" fillId="0" borderId="52" xfId="1" applyFont="1" applyFill="1" applyBorder="1" applyAlignment="1" applyProtection="1">
      <alignment horizontal="right" vertical="center"/>
    </xf>
    <xf numFmtId="0" fontId="14" fillId="0" borderId="53" xfId="1" applyFont="1" applyFill="1" applyBorder="1" applyAlignment="1" applyProtection="1">
      <alignment horizontal="right" vertical="center"/>
    </xf>
    <xf numFmtId="0" fontId="14" fillId="0" borderId="54" xfId="1" applyFont="1" applyFill="1" applyBorder="1" applyAlignment="1" applyProtection="1">
      <alignment horizontal="right" vertical="center"/>
    </xf>
    <xf numFmtId="0" fontId="2" fillId="0" borderId="15" xfId="1" applyFont="1" applyFill="1" applyBorder="1" applyAlignment="1" applyProtection="1">
      <alignment horizontal="left" vertical="center" shrinkToFit="1"/>
    </xf>
    <xf numFmtId="0" fontId="7" fillId="0" borderId="4" xfId="1" applyFont="1" applyFill="1" applyBorder="1" applyAlignment="1" applyProtection="1">
      <alignment horizontal="center" vertical="center" shrinkToFit="1"/>
    </xf>
    <xf numFmtId="0" fontId="7" fillId="0" borderId="5" xfId="1" applyFont="1" applyFill="1" applyBorder="1" applyAlignment="1" applyProtection="1">
      <alignment horizontal="center" vertical="center" shrinkToFit="1"/>
    </xf>
    <xf numFmtId="0" fontId="7" fillId="0" borderId="2" xfId="1" applyFont="1" applyFill="1" applyBorder="1" applyAlignment="1" applyProtection="1">
      <alignment horizontal="center" vertical="center" shrinkToFit="1"/>
    </xf>
    <xf numFmtId="0" fontId="7" fillId="0" borderId="6" xfId="1" applyFont="1" applyFill="1" applyBorder="1" applyAlignment="1" applyProtection="1">
      <alignment horizontal="center" vertical="center" shrinkToFit="1"/>
    </xf>
    <xf numFmtId="0" fontId="7" fillId="0" borderId="55" xfId="1" applyFont="1" applyFill="1" applyBorder="1" applyAlignment="1" applyProtection="1">
      <alignment horizontal="center" shrinkToFit="1"/>
    </xf>
    <xf numFmtId="0" fontId="7" fillId="0" borderId="56" xfId="1" applyFont="1" applyFill="1" applyBorder="1" applyAlignment="1" applyProtection="1">
      <alignment horizontal="center" shrinkToFit="1"/>
    </xf>
    <xf numFmtId="0" fontId="17" fillId="0" borderId="57" xfId="1" applyFont="1" applyFill="1" applyBorder="1" applyAlignment="1" applyProtection="1">
      <alignment horizontal="right"/>
    </xf>
    <xf numFmtId="0" fontId="17" fillId="0" borderId="58" xfId="1" applyFont="1" applyFill="1" applyBorder="1" applyAlignment="1" applyProtection="1">
      <alignment horizontal="right"/>
    </xf>
    <xf numFmtId="0" fontId="15" fillId="0" borderId="4" xfId="1" applyFont="1" applyFill="1" applyBorder="1" applyAlignment="1" applyProtection="1">
      <alignment horizontal="right" vertical="center"/>
    </xf>
    <xf numFmtId="0" fontId="15" fillId="0" borderId="7" xfId="1" applyFont="1" applyFill="1" applyBorder="1" applyAlignment="1" applyProtection="1">
      <alignment horizontal="right" vertical="center"/>
    </xf>
    <xf numFmtId="0" fontId="15" fillId="0" borderId="2" xfId="1" applyFont="1" applyFill="1" applyBorder="1" applyAlignment="1" applyProtection="1">
      <alignment horizontal="right" vertical="center"/>
    </xf>
    <xf numFmtId="0" fontId="15" fillId="0" borderId="0" xfId="1" applyFont="1" applyFill="1" applyBorder="1" applyAlignment="1" applyProtection="1">
      <alignment horizontal="right" vertical="center"/>
    </xf>
    <xf numFmtId="0" fontId="15" fillId="0" borderId="3" xfId="1" applyFont="1" applyFill="1" applyBorder="1" applyAlignment="1" applyProtection="1">
      <alignment horizontal="right" vertical="center"/>
    </xf>
    <xf numFmtId="0" fontId="15" fillId="0" borderId="9" xfId="1" applyFont="1" applyFill="1" applyBorder="1" applyAlignment="1" applyProtection="1">
      <alignment horizontal="right" vertical="center"/>
    </xf>
    <xf numFmtId="164" fontId="16" fillId="0" borderId="7" xfId="1" applyNumberFormat="1" applyFont="1" applyFill="1" applyBorder="1" applyAlignment="1" applyProtection="1">
      <alignment horizontal="left" vertical="center" indent="1"/>
    </xf>
    <xf numFmtId="164" fontId="16" fillId="0" borderId="5" xfId="1" applyNumberFormat="1" applyFont="1" applyFill="1" applyBorder="1" applyAlignment="1" applyProtection="1">
      <alignment horizontal="left" vertical="center" indent="1"/>
    </xf>
    <xf numFmtId="164" fontId="16" fillId="0" borderId="0" xfId="1" applyNumberFormat="1" applyFont="1" applyFill="1" applyBorder="1" applyAlignment="1" applyProtection="1">
      <alignment horizontal="left" vertical="center" indent="1"/>
    </xf>
    <xf numFmtId="164" fontId="16" fillId="0" borderId="6" xfId="1" applyNumberFormat="1" applyFont="1" applyFill="1" applyBorder="1" applyAlignment="1" applyProtection="1">
      <alignment horizontal="left" vertical="center" indent="1"/>
    </xf>
    <xf numFmtId="164" fontId="16" fillId="0" borderId="9" xfId="1" applyNumberFormat="1" applyFont="1" applyFill="1" applyBorder="1" applyAlignment="1" applyProtection="1">
      <alignment horizontal="left" vertical="center" indent="1"/>
    </xf>
    <xf numFmtId="164" fontId="16" fillId="0" borderId="8" xfId="1" applyNumberFormat="1" applyFont="1" applyFill="1" applyBorder="1" applyAlignment="1" applyProtection="1">
      <alignment horizontal="left" vertical="center" indent="1"/>
    </xf>
    <xf numFmtId="0" fontId="13" fillId="0" borderId="0" xfId="1" applyFont="1" applyFill="1" applyBorder="1" applyAlignment="1" applyProtection="1">
      <alignment horizontal="center"/>
    </xf>
    <xf numFmtId="0" fontId="3" fillId="2" borderId="9" xfId="1" applyFont="1" applyFill="1" applyBorder="1" applyAlignment="1" applyProtection="1">
      <alignment horizontal="center" vertical="center" shrinkToFit="1"/>
      <protection locked="0"/>
    </xf>
    <xf numFmtId="0" fontId="3" fillId="2" borderId="3" xfId="1" applyFont="1" applyFill="1" applyBorder="1" applyAlignment="1" applyProtection="1">
      <alignment horizontal="left" vertical="center" indent="1" shrinkToFit="1"/>
      <protection locked="0"/>
    </xf>
    <xf numFmtId="0" fontId="3" fillId="2" borderId="9" xfId="1" applyFont="1" applyFill="1" applyBorder="1" applyAlignment="1" applyProtection="1">
      <alignment horizontal="left" vertical="center" indent="1" shrinkToFit="1"/>
      <protection locked="0"/>
    </xf>
    <xf numFmtId="0" fontId="14" fillId="0" borderId="59" xfId="1" applyFont="1" applyFill="1" applyBorder="1" applyAlignment="1" applyProtection="1">
      <alignment horizontal="right" vertical="center" wrapText="1"/>
    </xf>
    <xf numFmtId="0" fontId="14" fillId="0" borderId="60" xfId="1" applyFont="1" applyFill="1" applyBorder="1" applyAlignment="1" applyProtection="1">
      <alignment horizontal="right" vertical="center" wrapText="1"/>
    </xf>
    <xf numFmtId="0" fontId="14" fillId="0" borderId="61" xfId="1" applyFont="1" applyFill="1" applyBorder="1" applyAlignment="1" applyProtection="1">
      <alignment horizontal="right" vertical="center" wrapText="1"/>
    </xf>
    <xf numFmtId="0" fontId="14" fillId="0" borderId="62" xfId="1" applyFont="1" applyFill="1" applyBorder="1" applyAlignment="1" applyProtection="1">
      <alignment horizontal="right" vertical="center" wrapText="1"/>
    </xf>
    <xf numFmtId="0" fontId="3" fillId="0" borderId="0" xfId="1" applyFont="1" applyBorder="1" applyAlignment="1" applyProtection="1">
      <alignment horizontal="center" vertical="center"/>
    </xf>
    <xf numFmtId="0" fontId="3" fillId="2" borderId="9" xfId="1" applyFont="1" applyFill="1" applyBorder="1" applyAlignment="1" applyProtection="1">
      <alignment horizontal="center" vertical="center"/>
      <protection locked="0"/>
    </xf>
    <xf numFmtId="0" fontId="3" fillId="2" borderId="0" xfId="1" applyFont="1" applyFill="1" applyBorder="1" applyAlignment="1" applyProtection="1">
      <alignment horizontal="left" vertical="center" indent="1"/>
    </xf>
    <xf numFmtId="0" fontId="6" fillId="2" borderId="2" xfId="1" applyFont="1" applyFill="1" applyBorder="1" applyAlignment="1" applyProtection="1">
      <alignment horizontal="left" vertical="top" wrapText="1"/>
    </xf>
    <xf numFmtId="0" fontId="6" fillId="2" borderId="0" xfId="1" applyFont="1" applyFill="1" applyBorder="1" applyAlignment="1" applyProtection="1">
      <alignment horizontal="left" vertical="top" wrapText="1"/>
    </xf>
    <xf numFmtId="0" fontId="6" fillId="2" borderId="6" xfId="1" applyFont="1" applyFill="1" applyBorder="1" applyAlignment="1" applyProtection="1">
      <alignment horizontal="left" vertical="top" wrapText="1"/>
    </xf>
    <xf numFmtId="0" fontId="6" fillId="2" borderId="3" xfId="1" applyFont="1" applyFill="1" applyBorder="1" applyAlignment="1" applyProtection="1">
      <alignment horizontal="left" vertical="top" wrapText="1"/>
    </xf>
    <xf numFmtId="0" fontId="6" fillId="2" borderId="9" xfId="1" applyFont="1" applyFill="1" applyBorder="1" applyAlignment="1" applyProtection="1">
      <alignment horizontal="left" vertical="top" wrapText="1"/>
    </xf>
    <xf numFmtId="0" fontId="6" fillId="2" borderId="8" xfId="1" applyFont="1" applyFill="1" applyBorder="1" applyAlignment="1" applyProtection="1">
      <alignment horizontal="left" vertical="top" wrapText="1"/>
    </xf>
    <xf numFmtId="0" fontId="6" fillId="2" borderId="7" xfId="1" applyFont="1" applyFill="1" applyBorder="1" applyAlignment="1" applyProtection="1">
      <alignment horizontal="left" vertical="center" shrinkToFit="1"/>
      <protection locked="0"/>
    </xf>
    <xf numFmtId="0" fontId="6" fillId="2" borderId="5" xfId="1" applyFont="1" applyFill="1" applyBorder="1" applyAlignment="1" applyProtection="1">
      <alignment horizontal="left" vertical="center" shrinkToFit="1"/>
      <protection locked="0"/>
    </xf>
    <xf numFmtId="0" fontId="6" fillId="2" borderId="0" xfId="1" applyFont="1" applyFill="1" applyBorder="1" applyAlignment="1" applyProtection="1">
      <alignment horizontal="left" vertical="center" shrinkToFit="1"/>
      <protection locked="0"/>
    </xf>
    <xf numFmtId="0" fontId="6" fillId="2" borderId="6" xfId="1" applyFont="1" applyFill="1" applyBorder="1" applyAlignment="1" applyProtection="1">
      <alignment horizontal="left" vertical="center" shrinkToFit="1"/>
      <protection locked="0"/>
    </xf>
    <xf numFmtId="0" fontId="6" fillId="2" borderId="0" xfId="1" applyFont="1" applyFill="1" applyBorder="1" applyAlignment="1" applyProtection="1">
      <alignment horizontal="left" vertical="top" shrinkToFit="1"/>
      <protection locked="0"/>
    </xf>
    <xf numFmtId="0" fontId="6" fillId="2" borderId="6" xfId="1" applyFont="1" applyFill="1" applyBorder="1" applyAlignment="1" applyProtection="1">
      <alignment horizontal="left" vertical="top" shrinkToFit="1"/>
      <protection locked="0"/>
    </xf>
    <xf numFmtId="0" fontId="6" fillId="2" borderId="9" xfId="1" applyFont="1" applyFill="1" applyBorder="1" applyAlignment="1" applyProtection="1">
      <alignment horizontal="left" vertical="top" shrinkToFit="1"/>
      <protection locked="0"/>
    </xf>
    <xf numFmtId="0" fontId="6" fillId="2" borderId="8" xfId="1" applyFont="1" applyFill="1" applyBorder="1" applyAlignment="1" applyProtection="1">
      <alignment horizontal="left" vertical="top" shrinkToFit="1"/>
      <protection locked="0"/>
    </xf>
  </cellXfs>
  <cellStyles count="2">
    <cellStyle name="Normal" xfId="0" builtinId="0"/>
    <cellStyle name="Normal_Copy of Fidus" xfId="1"/>
  </cellStyles>
  <dxfs count="3">
    <dxf>
      <font>
        <b/>
        <i val="0"/>
        <color theme="0"/>
      </font>
      <fill>
        <patternFill>
          <bgColor rgb="FFFF0000"/>
        </patternFill>
      </fill>
    </dxf>
    <dxf>
      <fill>
        <patternFill patternType="gray125"/>
      </fill>
    </dxf>
    <dxf>
      <fill>
        <patternFill patternType="gray125">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L139"/>
  <sheetViews>
    <sheetView view="pageBreakPreview" topLeftCell="A63" zoomScaleNormal="70" zoomScaleSheetLayoutView="100" workbookViewId="0">
      <selection activeCell="A83" sqref="A83"/>
    </sheetView>
  </sheetViews>
  <sheetFormatPr defaultRowHeight="12.75"/>
  <cols>
    <col min="1" max="1" width="30.42578125" style="1" customWidth="1"/>
    <col min="2" max="2" width="14.42578125" style="1" bestFit="1" customWidth="1"/>
    <col min="3" max="8" width="6.140625" style="1" customWidth="1"/>
    <col min="9" max="9" width="11.5703125" style="1" bestFit="1" customWidth="1"/>
    <col min="10" max="12" width="6.140625" style="1" customWidth="1"/>
    <col min="15" max="15" width="10.140625" customWidth="1"/>
  </cols>
  <sheetData>
    <row r="2" spans="1:12">
      <c r="B2" s="1" t="s">
        <v>0</v>
      </c>
      <c r="C2" s="1" t="s">
        <v>1</v>
      </c>
      <c r="D2" s="1" t="s">
        <v>2</v>
      </c>
      <c r="E2" s="1" t="s">
        <v>3</v>
      </c>
      <c r="F2" s="1" t="s">
        <v>4</v>
      </c>
      <c r="G2" s="1" t="s">
        <v>5</v>
      </c>
      <c r="H2" s="1" t="s">
        <v>6</v>
      </c>
      <c r="I2" s="1" t="s">
        <v>7</v>
      </c>
      <c r="J2" s="1" t="s">
        <v>8</v>
      </c>
    </row>
    <row r="3" spans="1:12">
      <c r="A3" s="1" t="s">
        <v>9</v>
      </c>
      <c r="B3" s="1" t="s">
        <v>10</v>
      </c>
      <c r="C3" s="1">
        <v>0</v>
      </c>
      <c r="D3" s="1" t="s">
        <v>11</v>
      </c>
      <c r="E3" s="1">
        <v>0</v>
      </c>
      <c r="F3" s="1" t="s">
        <v>11</v>
      </c>
      <c r="G3" s="1" t="s">
        <v>11</v>
      </c>
      <c r="H3" s="1">
        <v>0</v>
      </c>
      <c r="I3" s="1" t="s">
        <v>11</v>
      </c>
      <c r="J3" s="1" t="s">
        <v>11</v>
      </c>
    </row>
    <row r="4" spans="1:12">
      <c r="A4" s="1" t="s">
        <v>12</v>
      </c>
      <c r="B4" s="1" t="s">
        <v>10</v>
      </c>
      <c r="C4" s="1">
        <v>0</v>
      </c>
      <c r="D4" s="1">
        <v>0</v>
      </c>
      <c r="E4" s="1">
        <v>0</v>
      </c>
      <c r="F4" s="1">
        <v>0</v>
      </c>
      <c r="G4" s="1" t="s">
        <v>11</v>
      </c>
      <c r="H4" s="1">
        <v>0</v>
      </c>
      <c r="I4" s="1" t="s">
        <v>11</v>
      </c>
      <c r="J4" s="1" t="s">
        <v>11</v>
      </c>
    </row>
    <row r="5" spans="1:12">
      <c r="A5" s="1" t="s">
        <v>13</v>
      </c>
      <c r="B5" s="1" t="s">
        <v>10</v>
      </c>
      <c r="C5" s="1">
        <v>-1</v>
      </c>
      <c r="D5" s="1">
        <v>0</v>
      </c>
      <c r="E5" s="1">
        <v>-1</v>
      </c>
      <c r="F5" s="1">
        <v>3</v>
      </c>
      <c r="G5" s="1" t="s">
        <v>11</v>
      </c>
      <c r="H5" s="1">
        <v>0</v>
      </c>
      <c r="I5" s="1" t="s">
        <v>11</v>
      </c>
      <c r="J5" s="1" t="s">
        <v>11</v>
      </c>
    </row>
    <row r="6" spans="1:12">
      <c r="A6" s="1" t="s">
        <v>14</v>
      </c>
      <c r="B6" s="1" t="s">
        <v>10</v>
      </c>
      <c r="C6" s="1">
        <v>0</v>
      </c>
      <c r="D6" s="1">
        <v>0</v>
      </c>
      <c r="E6" s="1">
        <v>1</v>
      </c>
      <c r="F6" s="1">
        <v>2</v>
      </c>
      <c r="G6" s="1">
        <v>-3</v>
      </c>
      <c r="H6" s="1">
        <v>0</v>
      </c>
      <c r="I6" s="1" t="s">
        <v>15</v>
      </c>
      <c r="J6" s="1" t="s">
        <v>11</v>
      </c>
    </row>
    <row r="7" spans="1:12">
      <c r="A7" s="1" t="s">
        <v>16</v>
      </c>
      <c r="B7" s="1" t="s">
        <v>10</v>
      </c>
      <c r="C7" s="1">
        <v>0</v>
      </c>
      <c r="D7" s="1">
        <v>2</v>
      </c>
      <c r="E7" s="1">
        <v>0</v>
      </c>
      <c r="F7" s="1">
        <v>2</v>
      </c>
      <c r="G7" s="1">
        <v>-2</v>
      </c>
      <c r="H7" s="1">
        <v>1</v>
      </c>
      <c r="I7" s="1" t="s">
        <v>15</v>
      </c>
      <c r="J7" s="1" t="s">
        <v>11</v>
      </c>
    </row>
    <row r="8" spans="1:12">
      <c r="A8" s="1" t="s">
        <v>17</v>
      </c>
      <c r="B8" s="1" t="s">
        <v>10</v>
      </c>
      <c r="C8" s="1">
        <v>0</v>
      </c>
      <c r="D8" s="1">
        <v>2</v>
      </c>
      <c r="E8" s="1">
        <v>0</v>
      </c>
      <c r="F8" s="1">
        <v>3</v>
      </c>
      <c r="G8" s="1">
        <v>-3</v>
      </c>
      <c r="H8" s="1">
        <v>0</v>
      </c>
      <c r="I8" s="1" t="s">
        <v>15</v>
      </c>
      <c r="J8" s="1" t="s">
        <v>11</v>
      </c>
    </row>
    <row r="9" spans="1:12">
      <c r="A9" s="1" t="s">
        <v>18</v>
      </c>
      <c r="B9" s="1" t="s">
        <v>10</v>
      </c>
      <c r="C9" s="1">
        <v>0</v>
      </c>
      <c r="D9" s="1">
        <v>1</v>
      </c>
      <c r="E9" s="1">
        <v>0</v>
      </c>
      <c r="F9" s="1">
        <v>2</v>
      </c>
      <c r="G9" s="1">
        <v>-6</v>
      </c>
      <c r="H9" s="1">
        <v>0</v>
      </c>
      <c r="I9" s="1" t="s">
        <v>15</v>
      </c>
      <c r="J9" s="1" t="s">
        <v>11</v>
      </c>
    </row>
    <row r="10" spans="1:12">
      <c r="A10" s="1" t="s">
        <v>19</v>
      </c>
      <c r="B10" s="1" t="s">
        <v>196</v>
      </c>
      <c r="C10" s="1">
        <v>1</v>
      </c>
      <c r="D10" s="1">
        <v>4</v>
      </c>
      <c r="E10" s="1">
        <v>0</v>
      </c>
      <c r="F10" s="1">
        <v>6</v>
      </c>
      <c r="G10" s="1">
        <v>0</v>
      </c>
      <c r="H10" s="1">
        <v>1</v>
      </c>
      <c r="I10" s="1" t="s">
        <v>21</v>
      </c>
      <c r="J10" s="1" t="s">
        <v>11</v>
      </c>
    </row>
    <row r="11" spans="1:12">
      <c r="A11" s="1" t="s">
        <v>22</v>
      </c>
      <c r="B11" s="1" t="s">
        <v>196</v>
      </c>
      <c r="C11" s="1">
        <v>1</v>
      </c>
      <c r="D11" s="1">
        <v>2</v>
      </c>
      <c r="E11" s="1">
        <v>1</v>
      </c>
      <c r="F11" s="1">
        <v>3</v>
      </c>
      <c r="G11" s="1">
        <v>-2</v>
      </c>
      <c r="H11" s="1">
        <v>1</v>
      </c>
      <c r="I11" s="1" t="s">
        <v>15</v>
      </c>
      <c r="J11" s="1" t="s">
        <v>11</v>
      </c>
    </row>
    <row r="12" spans="1:12">
      <c r="A12" s="1" t="s">
        <v>23</v>
      </c>
      <c r="B12" s="1" t="s">
        <v>196</v>
      </c>
      <c r="C12" s="1">
        <v>0</v>
      </c>
      <c r="D12" s="1">
        <v>3</v>
      </c>
      <c r="E12" s="1">
        <v>0</v>
      </c>
      <c r="F12" s="1">
        <v>4</v>
      </c>
      <c r="G12" s="1">
        <v>-2</v>
      </c>
      <c r="H12" s="1">
        <v>1</v>
      </c>
      <c r="I12" s="1" t="s">
        <v>15</v>
      </c>
      <c r="J12" s="1" t="s">
        <v>11</v>
      </c>
    </row>
    <row r="13" spans="1:12">
      <c r="A13" s="1" t="s">
        <v>24</v>
      </c>
      <c r="B13" s="1" t="s">
        <v>196</v>
      </c>
      <c r="C13" s="1">
        <v>2</v>
      </c>
      <c r="D13" s="1">
        <v>4</v>
      </c>
      <c r="E13" s="1">
        <v>0</v>
      </c>
      <c r="F13" s="1">
        <v>5</v>
      </c>
      <c r="G13" s="1">
        <v>0</v>
      </c>
      <c r="H13" s="1">
        <v>2</v>
      </c>
      <c r="I13" s="1" t="s">
        <v>21</v>
      </c>
      <c r="J13" s="1" t="s">
        <v>11</v>
      </c>
    </row>
    <row r="14" spans="1:12">
      <c r="A14" s="1" t="s">
        <v>25</v>
      </c>
      <c r="B14" s="1" t="s">
        <v>196</v>
      </c>
      <c r="C14" s="1">
        <v>1</v>
      </c>
      <c r="D14" s="1">
        <v>3</v>
      </c>
      <c r="E14" s="1">
        <v>0</v>
      </c>
      <c r="F14" s="1">
        <v>8</v>
      </c>
      <c r="G14" s="1">
        <v>0</v>
      </c>
      <c r="H14" s="1">
        <v>2</v>
      </c>
      <c r="I14" s="1" t="s">
        <v>21</v>
      </c>
      <c r="J14" s="1" t="s">
        <v>11</v>
      </c>
      <c r="K14"/>
    </row>
    <row r="15" spans="1:12">
      <c r="A15" s="1" t="s">
        <v>26</v>
      </c>
      <c r="B15" s="1" t="s">
        <v>196</v>
      </c>
      <c r="C15" s="1">
        <v>2</v>
      </c>
      <c r="D15" s="1">
        <v>3</v>
      </c>
      <c r="E15" s="1">
        <v>0</v>
      </c>
      <c r="F15" s="1">
        <v>7</v>
      </c>
      <c r="G15" s="1">
        <v>0</v>
      </c>
      <c r="H15" s="1">
        <v>2</v>
      </c>
      <c r="I15" s="1" t="s">
        <v>21</v>
      </c>
      <c r="J15" s="1" t="s">
        <v>11</v>
      </c>
      <c r="K15"/>
    </row>
    <row r="16" spans="1:12">
      <c r="A16" s="1" t="s">
        <v>27</v>
      </c>
      <c r="B16" s="1" t="s">
        <v>196</v>
      </c>
      <c r="C16" s="1">
        <v>2</v>
      </c>
      <c r="D16" s="1">
        <v>2</v>
      </c>
      <c r="E16" s="1">
        <v>0</v>
      </c>
      <c r="F16" s="1">
        <v>5</v>
      </c>
      <c r="G16" s="1">
        <v>-1</v>
      </c>
      <c r="H16" s="1">
        <v>1</v>
      </c>
      <c r="I16" s="1" t="s">
        <v>15</v>
      </c>
      <c r="J16" s="1" t="s">
        <v>11</v>
      </c>
      <c r="K16"/>
      <c r="L16"/>
    </row>
    <row r="17" spans="1:12">
      <c r="A17" s="1" t="s">
        <v>28</v>
      </c>
      <c r="B17" s="1" t="s">
        <v>196</v>
      </c>
      <c r="C17" s="1">
        <v>1</v>
      </c>
      <c r="D17" s="1">
        <v>3</v>
      </c>
      <c r="E17" s="1">
        <v>1</v>
      </c>
      <c r="F17" s="1">
        <v>5</v>
      </c>
      <c r="G17" s="1">
        <v>-1</v>
      </c>
      <c r="H17" s="1">
        <v>1</v>
      </c>
      <c r="I17" s="1" t="s">
        <v>21</v>
      </c>
      <c r="J17" s="1" t="s">
        <v>11</v>
      </c>
      <c r="K17"/>
      <c r="L17"/>
    </row>
    <row r="18" spans="1:12">
      <c r="A18" s="1" t="s">
        <v>29</v>
      </c>
      <c r="B18" s="1" t="s">
        <v>196</v>
      </c>
      <c r="C18" s="1">
        <v>2</v>
      </c>
      <c r="D18" s="1">
        <v>4</v>
      </c>
      <c r="E18" s="1">
        <v>1</v>
      </c>
      <c r="F18" s="1">
        <v>6</v>
      </c>
      <c r="G18" s="1">
        <v>0</v>
      </c>
      <c r="H18" s="1">
        <v>1</v>
      </c>
      <c r="I18" s="1" t="s">
        <v>30</v>
      </c>
      <c r="J18" s="1" t="s">
        <v>11</v>
      </c>
      <c r="K18"/>
      <c r="L18"/>
    </row>
    <row r="19" spans="1:12">
      <c r="A19" s="1" t="s">
        <v>31</v>
      </c>
      <c r="B19" s="1" t="s">
        <v>196</v>
      </c>
      <c r="C19" s="1">
        <f t="shared" ref="C19:F26" si="0">C10+C$46</f>
        <v>1</v>
      </c>
      <c r="D19" s="1">
        <f t="shared" si="0"/>
        <v>4</v>
      </c>
      <c r="E19" s="1">
        <f t="shared" si="0"/>
        <v>1</v>
      </c>
      <c r="F19" s="1">
        <f t="shared" si="0"/>
        <v>6</v>
      </c>
      <c r="G19" s="1">
        <f>MAX(G10,$G$46)</f>
        <v>0</v>
      </c>
      <c r="H19" s="1">
        <f t="shared" ref="H19:H26" si="1">H10+H$46</f>
        <v>2</v>
      </c>
      <c r="I19" s="1" t="str">
        <f>I10&amp;"/"&amp;$I$46</f>
        <v>Std./Std.</v>
      </c>
      <c r="J19" s="1" t="s">
        <v>11</v>
      </c>
    </row>
    <row r="20" spans="1:12">
      <c r="A20" s="1" t="s">
        <v>32</v>
      </c>
      <c r="B20" s="1" t="s">
        <v>196</v>
      </c>
      <c r="C20" s="1">
        <f t="shared" si="0"/>
        <v>1</v>
      </c>
      <c r="D20" s="1">
        <f t="shared" si="0"/>
        <v>2</v>
      </c>
      <c r="E20" s="1">
        <f t="shared" si="0"/>
        <v>2</v>
      </c>
      <c r="F20" s="1">
        <f t="shared" si="0"/>
        <v>3</v>
      </c>
      <c r="G20" s="1">
        <f t="shared" ref="G20:G27" si="2">MAX(G11,$G$46)</f>
        <v>-2</v>
      </c>
      <c r="H20" s="1">
        <f t="shared" si="1"/>
        <v>2</v>
      </c>
      <c r="I20" s="1" t="str">
        <f t="shared" ref="I20:I27" si="3">I11&amp;"/"&amp;$I$46</f>
        <v>Inexp./Std.</v>
      </c>
      <c r="J20" s="1" t="s">
        <v>11</v>
      </c>
    </row>
    <row r="21" spans="1:12">
      <c r="A21" s="1" t="s">
        <v>33</v>
      </c>
      <c r="B21" s="1" t="s">
        <v>196</v>
      </c>
      <c r="C21" s="1">
        <f t="shared" si="0"/>
        <v>0</v>
      </c>
      <c r="D21" s="1">
        <f t="shared" si="0"/>
        <v>3</v>
      </c>
      <c r="E21" s="1">
        <f t="shared" si="0"/>
        <v>1</v>
      </c>
      <c r="F21" s="1">
        <f t="shared" si="0"/>
        <v>4</v>
      </c>
      <c r="G21" s="1">
        <f t="shared" si="2"/>
        <v>-2</v>
      </c>
      <c r="H21" s="1">
        <f t="shared" si="1"/>
        <v>2</v>
      </c>
      <c r="I21" s="1" t="str">
        <f t="shared" si="3"/>
        <v>Inexp./Std.</v>
      </c>
      <c r="J21" s="1" t="s">
        <v>11</v>
      </c>
    </row>
    <row r="22" spans="1:12">
      <c r="A22" s="1" t="s">
        <v>34</v>
      </c>
      <c r="B22" s="1" t="s">
        <v>196</v>
      </c>
      <c r="C22" s="1">
        <f t="shared" si="0"/>
        <v>2</v>
      </c>
      <c r="D22" s="1">
        <f t="shared" si="0"/>
        <v>4</v>
      </c>
      <c r="E22" s="1">
        <f t="shared" si="0"/>
        <v>1</v>
      </c>
      <c r="F22" s="1">
        <f t="shared" si="0"/>
        <v>5</v>
      </c>
      <c r="G22" s="1">
        <f t="shared" si="2"/>
        <v>0</v>
      </c>
      <c r="H22" s="1">
        <f t="shared" si="1"/>
        <v>3</v>
      </c>
      <c r="I22" s="1" t="str">
        <f t="shared" si="3"/>
        <v>Std./Std.</v>
      </c>
      <c r="J22" s="1" t="s">
        <v>11</v>
      </c>
    </row>
    <row r="23" spans="1:12">
      <c r="A23" s="1" t="s">
        <v>35</v>
      </c>
      <c r="B23" s="1" t="s">
        <v>196</v>
      </c>
      <c r="C23" s="1">
        <f t="shared" si="0"/>
        <v>1</v>
      </c>
      <c r="D23" s="1">
        <f t="shared" si="0"/>
        <v>3</v>
      </c>
      <c r="E23" s="1">
        <f t="shared" si="0"/>
        <v>1</v>
      </c>
      <c r="F23" s="1">
        <f t="shared" si="0"/>
        <v>8</v>
      </c>
      <c r="G23" s="1">
        <f t="shared" si="2"/>
        <v>0</v>
      </c>
      <c r="H23" s="1">
        <f t="shared" si="1"/>
        <v>3</v>
      </c>
      <c r="I23" s="1" t="str">
        <f t="shared" si="3"/>
        <v>Std./Std.</v>
      </c>
      <c r="J23" s="1" t="s">
        <v>11</v>
      </c>
      <c r="K23"/>
    </row>
    <row r="24" spans="1:12">
      <c r="A24" s="1" t="s">
        <v>36</v>
      </c>
      <c r="B24" s="1" t="s">
        <v>196</v>
      </c>
      <c r="C24" s="1">
        <f t="shared" si="0"/>
        <v>2</v>
      </c>
      <c r="D24" s="1">
        <f t="shared" si="0"/>
        <v>3</v>
      </c>
      <c r="E24" s="1">
        <f t="shared" si="0"/>
        <v>1</v>
      </c>
      <c r="F24" s="1">
        <f t="shared" si="0"/>
        <v>7</v>
      </c>
      <c r="G24" s="1">
        <f t="shared" si="2"/>
        <v>0</v>
      </c>
      <c r="H24" s="1">
        <f t="shared" si="1"/>
        <v>3</v>
      </c>
      <c r="I24" s="1" t="str">
        <f t="shared" si="3"/>
        <v>Std./Std.</v>
      </c>
      <c r="J24" s="1" t="s">
        <v>11</v>
      </c>
      <c r="K24"/>
    </row>
    <row r="25" spans="1:12">
      <c r="A25" s="1" t="s">
        <v>37</v>
      </c>
      <c r="B25" s="1" t="s">
        <v>196</v>
      </c>
      <c r="C25" s="1">
        <f t="shared" si="0"/>
        <v>2</v>
      </c>
      <c r="D25" s="1">
        <f t="shared" si="0"/>
        <v>2</v>
      </c>
      <c r="E25" s="1">
        <f t="shared" si="0"/>
        <v>1</v>
      </c>
      <c r="F25" s="1">
        <f t="shared" si="0"/>
        <v>5</v>
      </c>
      <c r="G25" s="1">
        <f t="shared" si="2"/>
        <v>-1</v>
      </c>
      <c r="H25" s="1">
        <f t="shared" si="1"/>
        <v>2</v>
      </c>
      <c r="I25" s="1" t="str">
        <f t="shared" si="3"/>
        <v>Inexp./Std.</v>
      </c>
      <c r="J25" s="1" t="s">
        <v>11</v>
      </c>
      <c r="K25"/>
      <c r="L25"/>
    </row>
    <row r="26" spans="1:12">
      <c r="A26" s="1" t="s">
        <v>38</v>
      </c>
      <c r="B26" s="1" t="s">
        <v>196</v>
      </c>
      <c r="C26" s="1">
        <f t="shared" si="0"/>
        <v>1</v>
      </c>
      <c r="D26" s="1">
        <f t="shared" si="0"/>
        <v>3</v>
      </c>
      <c r="E26" s="1">
        <f t="shared" si="0"/>
        <v>2</v>
      </c>
      <c r="F26" s="1">
        <f t="shared" si="0"/>
        <v>5</v>
      </c>
      <c r="G26" s="1">
        <f t="shared" si="2"/>
        <v>-1</v>
      </c>
      <c r="H26" s="1">
        <f t="shared" si="1"/>
        <v>2</v>
      </c>
      <c r="I26" s="1" t="str">
        <f t="shared" si="3"/>
        <v>Std./Std.</v>
      </c>
      <c r="J26" s="1" t="s">
        <v>11</v>
      </c>
      <c r="K26"/>
      <c r="L26"/>
    </row>
    <row r="27" spans="1:12">
      <c r="A27" s="1" t="s">
        <v>39</v>
      </c>
      <c r="B27" s="1" t="s">
        <v>196</v>
      </c>
      <c r="C27" s="1">
        <f t="shared" ref="C27:H27" si="4">C18+C$46</f>
        <v>2</v>
      </c>
      <c r="D27" s="1">
        <f t="shared" si="4"/>
        <v>4</v>
      </c>
      <c r="E27" s="1">
        <f t="shared" si="4"/>
        <v>2</v>
      </c>
      <c r="F27" s="1">
        <f t="shared" si="4"/>
        <v>6</v>
      </c>
      <c r="G27" s="1">
        <f t="shared" si="2"/>
        <v>0</v>
      </c>
      <c r="H27" s="1">
        <f t="shared" si="4"/>
        <v>2</v>
      </c>
      <c r="I27" s="1" t="str">
        <f t="shared" si="3"/>
        <v>Exp./Std.</v>
      </c>
      <c r="J27" s="1" t="s">
        <v>11</v>
      </c>
      <c r="K27"/>
      <c r="L27"/>
    </row>
    <row r="28" spans="1:12">
      <c r="A28" s="1" t="s">
        <v>40</v>
      </c>
      <c r="B28" s="1" t="s">
        <v>196</v>
      </c>
      <c r="C28" s="1">
        <f t="shared" ref="C28:F35" si="5">C10+C$47</f>
        <v>1</v>
      </c>
      <c r="D28" s="1">
        <f t="shared" si="5"/>
        <v>4</v>
      </c>
      <c r="E28" s="1">
        <f t="shared" si="5"/>
        <v>2</v>
      </c>
      <c r="F28" s="1">
        <f t="shared" si="5"/>
        <v>6</v>
      </c>
      <c r="G28" s="1">
        <f>MAX(G10,$G$47)</f>
        <v>0</v>
      </c>
      <c r="H28" s="1">
        <f t="shared" ref="H28:H35" si="6">H10+H$47</f>
        <v>3</v>
      </c>
      <c r="I28" s="1" t="str">
        <f>I10&amp;"/"&amp;$I$47</f>
        <v>Std./Inexp.</v>
      </c>
      <c r="J28" s="1" t="s">
        <v>11</v>
      </c>
    </row>
    <row r="29" spans="1:12">
      <c r="A29" s="1" t="s">
        <v>41</v>
      </c>
      <c r="B29" s="1" t="s">
        <v>196</v>
      </c>
      <c r="C29" s="1">
        <f t="shared" si="5"/>
        <v>1</v>
      </c>
      <c r="D29" s="1">
        <f t="shared" si="5"/>
        <v>2</v>
      </c>
      <c r="E29" s="1">
        <f t="shared" si="5"/>
        <v>3</v>
      </c>
      <c r="F29" s="1">
        <f t="shared" si="5"/>
        <v>3</v>
      </c>
      <c r="G29" s="1">
        <f t="shared" ref="G29:G36" si="7">MAX(G11,$G$47)</f>
        <v>-1</v>
      </c>
      <c r="H29" s="1">
        <f t="shared" si="6"/>
        <v>3</v>
      </c>
      <c r="I29" s="1" t="str">
        <f t="shared" ref="I29:I36" si="8">I11&amp;"/"&amp;$I$47</f>
        <v>Inexp./Inexp.</v>
      </c>
      <c r="J29" s="1" t="s">
        <v>11</v>
      </c>
    </row>
    <row r="30" spans="1:12">
      <c r="A30" s="1" t="s">
        <v>42</v>
      </c>
      <c r="B30" s="1" t="s">
        <v>196</v>
      </c>
      <c r="C30" s="1">
        <f t="shared" si="5"/>
        <v>0</v>
      </c>
      <c r="D30" s="1">
        <f t="shared" si="5"/>
        <v>3</v>
      </c>
      <c r="E30" s="1">
        <f t="shared" si="5"/>
        <v>2</v>
      </c>
      <c r="F30" s="1">
        <f t="shared" si="5"/>
        <v>4</v>
      </c>
      <c r="G30" s="1">
        <f t="shared" si="7"/>
        <v>-1</v>
      </c>
      <c r="H30" s="1">
        <f t="shared" si="6"/>
        <v>3</v>
      </c>
      <c r="I30" s="1" t="str">
        <f t="shared" si="8"/>
        <v>Inexp./Inexp.</v>
      </c>
      <c r="J30" s="1" t="s">
        <v>11</v>
      </c>
    </row>
    <row r="31" spans="1:12">
      <c r="A31" s="1" t="s">
        <v>43</v>
      </c>
      <c r="B31" s="1" t="s">
        <v>196</v>
      </c>
      <c r="C31" s="1">
        <f t="shared" si="5"/>
        <v>2</v>
      </c>
      <c r="D31" s="1">
        <f t="shared" si="5"/>
        <v>4</v>
      </c>
      <c r="E31" s="1">
        <f t="shared" si="5"/>
        <v>2</v>
      </c>
      <c r="F31" s="1">
        <f t="shared" si="5"/>
        <v>5</v>
      </c>
      <c r="G31" s="1">
        <f t="shared" si="7"/>
        <v>0</v>
      </c>
      <c r="H31" s="1">
        <f t="shared" si="6"/>
        <v>4</v>
      </c>
      <c r="I31" s="1" t="str">
        <f t="shared" si="8"/>
        <v>Std./Inexp.</v>
      </c>
      <c r="J31" s="1" t="s">
        <v>11</v>
      </c>
    </row>
    <row r="32" spans="1:12">
      <c r="A32" s="1" t="s">
        <v>44</v>
      </c>
      <c r="B32" s="1" t="s">
        <v>196</v>
      </c>
      <c r="C32" s="1">
        <f t="shared" si="5"/>
        <v>1</v>
      </c>
      <c r="D32" s="1">
        <f t="shared" si="5"/>
        <v>3</v>
      </c>
      <c r="E32" s="1">
        <f t="shared" si="5"/>
        <v>2</v>
      </c>
      <c r="F32" s="1">
        <f t="shared" si="5"/>
        <v>8</v>
      </c>
      <c r="G32" s="1">
        <f t="shared" si="7"/>
        <v>0</v>
      </c>
      <c r="H32" s="1">
        <f t="shared" si="6"/>
        <v>4</v>
      </c>
      <c r="I32" s="1" t="str">
        <f t="shared" si="8"/>
        <v>Std./Inexp.</v>
      </c>
      <c r="J32" s="1" t="s">
        <v>11</v>
      </c>
      <c r="K32"/>
    </row>
    <row r="33" spans="1:12">
      <c r="A33" s="1" t="s">
        <v>45</v>
      </c>
      <c r="B33" s="1" t="s">
        <v>196</v>
      </c>
      <c r="C33" s="1">
        <f t="shared" si="5"/>
        <v>2</v>
      </c>
      <c r="D33" s="1">
        <f t="shared" si="5"/>
        <v>3</v>
      </c>
      <c r="E33" s="1">
        <f t="shared" si="5"/>
        <v>2</v>
      </c>
      <c r="F33" s="1">
        <f t="shared" si="5"/>
        <v>7</v>
      </c>
      <c r="G33" s="1">
        <f t="shared" si="7"/>
        <v>0</v>
      </c>
      <c r="H33" s="1">
        <f t="shared" si="6"/>
        <v>4</v>
      </c>
      <c r="I33" s="1" t="str">
        <f t="shared" si="8"/>
        <v>Std./Inexp.</v>
      </c>
      <c r="J33" s="1" t="s">
        <v>11</v>
      </c>
      <c r="K33"/>
    </row>
    <row r="34" spans="1:12">
      <c r="A34" s="1" t="s">
        <v>46</v>
      </c>
      <c r="B34" s="1" t="s">
        <v>196</v>
      </c>
      <c r="C34" s="1">
        <f t="shared" si="5"/>
        <v>2</v>
      </c>
      <c r="D34" s="1">
        <f t="shared" si="5"/>
        <v>2</v>
      </c>
      <c r="E34" s="1">
        <f t="shared" si="5"/>
        <v>2</v>
      </c>
      <c r="F34" s="1">
        <f t="shared" si="5"/>
        <v>5</v>
      </c>
      <c r="G34" s="1">
        <f t="shared" si="7"/>
        <v>-1</v>
      </c>
      <c r="H34" s="1">
        <f t="shared" si="6"/>
        <v>3</v>
      </c>
      <c r="I34" s="1" t="str">
        <f t="shared" si="8"/>
        <v>Inexp./Inexp.</v>
      </c>
      <c r="J34" s="1" t="s">
        <v>11</v>
      </c>
      <c r="K34"/>
      <c r="L34"/>
    </row>
    <row r="35" spans="1:12">
      <c r="A35" s="1" t="s">
        <v>47</v>
      </c>
      <c r="B35" s="1" t="s">
        <v>196</v>
      </c>
      <c r="C35" s="1">
        <f t="shared" si="5"/>
        <v>1</v>
      </c>
      <c r="D35" s="1">
        <f t="shared" si="5"/>
        <v>3</v>
      </c>
      <c r="E35" s="1">
        <f t="shared" si="5"/>
        <v>3</v>
      </c>
      <c r="F35" s="1">
        <f t="shared" si="5"/>
        <v>5</v>
      </c>
      <c r="G35" s="1">
        <f t="shared" si="7"/>
        <v>-1</v>
      </c>
      <c r="H35" s="1">
        <f t="shared" si="6"/>
        <v>3</v>
      </c>
      <c r="I35" s="1" t="str">
        <f t="shared" si="8"/>
        <v>Std./Inexp.</v>
      </c>
      <c r="J35" s="1" t="s">
        <v>11</v>
      </c>
      <c r="K35"/>
      <c r="L35"/>
    </row>
    <row r="36" spans="1:12">
      <c r="A36" s="1" t="s">
        <v>48</v>
      </c>
      <c r="B36" s="1" t="s">
        <v>196</v>
      </c>
      <c r="C36" s="1">
        <f t="shared" ref="C36:H36" si="9">C18+C$47</f>
        <v>2</v>
      </c>
      <c r="D36" s="1">
        <f t="shared" si="9"/>
        <v>4</v>
      </c>
      <c r="E36" s="1">
        <f t="shared" si="9"/>
        <v>3</v>
      </c>
      <c r="F36" s="1">
        <f t="shared" si="9"/>
        <v>6</v>
      </c>
      <c r="G36" s="1">
        <f t="shared" si="7"/>
        <v>0</v>
      </c>
      <c r="H36" s="1">
        <f t="shared" si="9"/>
        <v>3</v>
      </c>
      <c r="I36" s="1" t="str">
        <f t="shared" si="8"/>
        <v>Exp./Inexp.</v>
      </c>
      <c r="J36" s="1" t="s">
        <v>11</v>
      </c>
      <c r="K36"/>
      <c r="L36"/>
    </row>
    <row r="37" spans="1:12">
      <c r="A37" s="1" t="s">
        <v>49</v>
      </c>
      <c r="B37" s="1" t="s">
        <v>196</v>
      </c>
      <c r="C37" s="1">
        <f>C10+C$48</f>
        <v>1</v>
      </c>
      <c r="D37" s="1">
        <f>D10+D$48</f>
        <v>4</v>
      </c>
      <c r="E37" s="1">
        <f>E10+E$48</f>
        <v>3</v>
      </c>
      <c r="F37" s="1">
        <f>F10+F$48</f>
        <v>6</v>
      </c>
      <c r="G37" s="1">
        <f>MAX(G10,$G$48)</f>
        <v>0</v>
      </c>
      <c r="H37" s="1">
        <f>H10+H$48</f>
        <v>3</v>
      </c>
      <c r="I37" s="1" t="str">
        <f>I10&amp;"/"&amp;$I$48</f>
        <v>Std./Std.</v>
      </c>
      <c r="J37" s="1" t="s">
        <v>11</v>
      </c>
    </row>
    <row r="38" spans="1:12">
      <c r="A38" s="1" t="s">
        <v>50</v>
      </c>
      <c r="B38" s="1" t="s">
        <v>196</v>
      </c>
      <c r="C38" s="1">
        <f t="shared" ref="C38:H38" si="10">C11+C$48</f>
        <v>1</v>
      </c>
      <c r="D38" s="1">
        <f t="shared" si="10"/>
        <v>2</v>
      </c>
      <c r="E38" s="1">
        <f t="shared" si="10"/>
        <v>4</v>
      </c>
      <c r="F38" s="1">
        <f t="shared" si="10"/>
        <v>3</v>
      </c>
      <c r="G38" s="1">
        <f t="shared" ref="G38:G45" si="11">MAX(G11,$G$48)</f>
        <v>0</v>
      </c>
      <c r="H38" s="1">
        <f t="shared" si="10"/>
        <v>3</v>
      </c>
      <c r="I38" s="1" t="str">
        <f t="shared" ref="I38:I45" si="12">I11&amp;"/"&amp;$I$48</f>
        <v>Inexp./Std.</v>
      </c>
      <c r="J38" s="1" t="s">
        <v>11</v>
      </c>
    </row>
    <row r="39" spans="1:12">
      <c r="A39" s="1" t="s">
        <v>51</v>
      </c>
      <c r="B39" s="1" t="s">
        <v>196</v>
      </c>
      <c r="C39" s="1">
        <f t="shared" ref="C39:H39" si="13">C12+C$48</f>
        <v>0</v>
      </c>
      <c r="D39" s="1">
        <f t="shared" si="13"/>
        <v>3</v>
      </c>
      <c r="E39" s="1">
        <f t="shared" si="13"/>
        <v>3</v>
      </c>
      <c r="F39" s="1">
        <f t="shared" si="13"/>
        <v>4</v>
      </c>
      <c r="G39" s="1">
        <f t="shared" si="11"/>
        <v>0</v>
      </c>
      <c r="H39" s="1">
        <f t="shared" si="13"/>
        <v>3</v>
      </c>
      <c r="I39" s="1" t="str">
        <f t="shared" si="12"/>
        <v>Inexp./Std.</v>
      </c>
      <c r="J39" s="1" t="s">
        <v>11</v>
      </c>
    </row>
    <row r="40" spans="1:12">
      <c r="A40" s="1" t="s">
        <v>52</v>
      </c>
      <c r="B40" s="1" t="s">
        <v>196</v>
      </c>
      <c r="C40" s="1">
        <f t="shared" ref="C40:H40" si="14">C13+C$48</f>
        <v>2</v>
      </c>
      <c r="D40" s="1">
        <f t="shared" si="14"/>
        <v>4</v>
      </c>
      <c r="E40" s="1">
        <f t="shared" si="14"/>
        <v>3</v>
      </c>
      <c r="F40" s="1">
        <f t="shared" si="14"/>
        <v>5</v>
      </c>
      <c r="G40" s="1">
        <f t="shared" si="11"/>
        <v>0</v>
      </c>
      <c r="H40" s="1">
        <f t="shared" si="14"/>
        <v>4</v>
      </c>
      <c r="I40" s="1" t="str">
        <f t="shared" si="12"/>
        <v>Std./Std.</v>
      </c>
      <c r="J40" s="1" t="s">
        <v>11</v>
      </c>
    </row>
    <row r="41" spans="1:12">
      <c r="A41" s="1" t="s">
        <v>53</v>
      </c>
      <c r="B41" s="1" t="s">
        <v>196</v>
      </c>
      <c r="C41" s="1">
        <f t="shared" ref="C41:H41" si="15">C14+C$48</f>
        <v>1</v>
      </c>
      <c r="D41" s="1">
        <f t="shared" si="15"/>
        <v>3</v>
      </c>
      <c r="E41" s="1">
        <f t="shared" si="15"/>
        <v>3</v>
      </c>
      <c r="F41" s="1">
        <f t="shared" si="15"/>
        <v>8</v>
      </c>
      <c r="G41" s="1">
        <f t="shared" si="11"/>
        <v>0</v>
      </c>
      <c r="H41" s="1">
        <f t="shared" si="15"/>
        <v>4</v>
      </c>
      <c r="I41" s="1" t="str">
        <f t="shared" si="12"/>
        <v>Std./Std.</v>
      </c>
      <c r="J41" s="1" t="s">
        <v>11</v>
      </c>
      <c r="K41"/>
    </row>
    <row r="42" spans="1:12">
      <c r="A42" s="1" t="s">
        <v>54</v>
      </c>
      <c r="B42" s="1" t="s">
        <v>196</v>
      </c>
      <c r="C42" s="1">
        <f t="shared" ref="C42:H42" si="16">C15+C$48</f>
        <v>2</v>
      </c>
      <c r="D42" s="1">
        <f t="shared" si="16"/>
        <v>3</v>
      </c>
      <c r="E42" s="1">
        <f t="shared" si="16"/>
        <v>3</v>
      </c>
      <c r="F42" s="1">
        <f t="shared" si="16"/>
        <v>7</v>
      </c>
      <c r="G42" s="1">
        <f t="shared" si="11"/>
        <v>0</v>
      </c>
      <c r="H42" s="1">
        <f t="shared" si="16"/>
        <v>4</v>
      </c>
      <c r="I42" s="1" t="str">
        <f t="shared" si="12"/>
        <v>Std./Std.</v>
      </c>
      <c r="J42" s="1" t="s">
        <v>11</v>
      </c>
      <c r="K42"/>
    </row>
    <row r="43" spans="1:12">
      <c r="A43" s="1" t="s">
        <v>55</v>
      </c>
      <c r="B43" s="1" t="s">
        <v>196</v>
      </c>
      <c r="C43" s="1">
        <f t="shared" ref="C43:H43" si="17">C16+C$48</f>
        <v>2</v>
      </c>
      <c r="D43" s="1">
        <f t="shared" si="17"/>
        <v>2</v>
      </c>
      <c r="E43" s="1">
        <f t="shared" si="17"/>
        <v>3</v>
      </c>
      <c r="F43" s="1">
        <f t="shared" si="17"/>
        <v>5</v>
      </c>
      <c r="G43" s="1">
        <f t="shared" si="11"/>
        <v>0</v>
      </c>
      <c r="H43" s="1">
        <f t="shared" si="17"/>
        <v>3</v>
      </c>
      <c r="I43" s="1" t="str">
        <f t="shared" si="12"/>
        <v>Inexp./Std.</v>
      </c>
      <c r="J43" s="1" t="s">
        <v>11</v>
      </c>
      <c r="K43"/>
      <c r="L43"/>
    </row>
    <row r="44" spans="1:12">
      <c r="A44" s="1" t="s">
        <v>56</v>
      </c>
      <c r="B44" s="1" t="s">
        <v>196</v>
      </c>
      <c r="C44" s="1">
        <f t="shared" ref="C44:H44" si="18">C17+C$48</f>
        <v>1</v>
      </c>
      <c r="D44" s="1">
        <f t="shared" si="18"/>
        <v>3</v>
      </c>
      <c r="E44" s="1">
        <f t="shared" si="18"/>
        <v>4</v>
      </c>
      <c r="F44" s="1">
        <f t="shared" si="18"/>
        <v>5</v>
      </c>
      <c r="G44" s="1">
        <f t="shared" si="11"/>
        <v>0</v>
      </c>
      <c r="H44" s="1">
        <f t="shared" si="18"/>
        <v>3</v>
      </c>
      <c r="I44" s="1" t="str">
        <f t="shared" si="12"/>
        <v>Std./Std.</v>
      </c>
      <c r="J44" s="1" t="s">
        <v>11</v>
      </c>
      <c r="K44"/>
      <c r="L44"/>
    </row>
    <row r="45" spans="1:12">
      <c r="A45" s="1" t="s">
        <v>57</v>
      </c>
      <c r="B45" s="1" t="s">
        <v>196</v>
      </c>
      <c r="C45" s="1">
        <f t="shared" ref="C45:H45" si="19">C18+C$48</f>
        <v>2</v>
      </c>
      <c r="D45" s="1">
        <f t="shared" si="19"/>
        <v>4</v>
      </c>
      <c r="E45" s="1">
        <f t="shared" si="19"/>
        <v>4</v>
      </c>
      <c r="F45" s="1">
        <f t="shared" si="19"/>
        <v>6</v>
      </c>
      <c r="G45" s="1">
        <f t="shared" si="11"/>
        <v>0</v>
      </c>
      <c r="H45" s="1">
        <f t="shared" si="19"/>
        <v>3</v>
      </c>
      <c r="I45" s="1" t="str">
        <f t="shared" si="12"/>
        <v>Exp./Std.</v>
      </c>
      <c r="J45" s="1" t="s">
        <v>11</v>
      </c>
      <c r="K45"/>
      <c r="L45"/>
    </row>
    <row r="46" spans="1:12">
      <c r="A46" s="1" t="s">
        <v>58</v>
      </c>
      <c r="B46" s="1" t="s">
        <v>196</v>
      </c>
      <c r="C46" s="1">
        <v>0</v>
      </c>
      <c r="D46" s="1">
        <v>0</v>
      </c>
      <c r="E46" s="1">
        <v>1</v>
      </c>
      <c r="F46" s="1">
        <v>0</v>
      </c>
      <c r="G46" s="1">
        <v>-2</v>
      </c>
      <c r="H46" s="1">
        <v>1</v>
      </c>
      <c r="I46" s="1" t="s">
        <v>21</v>
      </c>
      <c r="J46" s="1" t="s">
        <v>11</v>
      </c>
      <c r="K46"/>
      <c r="L46"/>
    </row>
    <row r="47" spans="1:12">
      <c r="A47" s="1" t="s">
        <v>59</v>
      </c>
      <c r="B47" s="1" t="s">
        <v>196</v>
      </c>
      <c r="C47" s="1">
        <v>0</v>
      </c>
      <c r="D47" s="1">
        <v>0</v>
      </c>
      <c r="E47" s="1">
        <v>2</v>
      </c>
      <c r="F47" s="1">
        <v>0</v>
      </c>
      <c r="G47" s="1">
        <v>-1</v>
      </c>
      <c r="H47" s="1">
        <v>2</v>
      </c>
      <c r="I47" s="1" t="s">
        <v>15</v>
      </c>
      <c r="J47" s="1" t="s">
        <v>11</v>
      </c>
      <c r="K47"/>
      <c r="L47"/>
    </row>
    <row r="48" spans="1:12">
      <c r="A48" s="1" t="s">
        <v>60</v>
      </c>
      <c r="B48" s="1" t="s">
        <v>196</v>
      </c>
      <c r="C48" s="1">
        <v>0</v>
      </c>
      <c r="D48" s="1">
        <v>0</v>
      </c>
      <c r="E48" s="1">
        <v>3</v>
      </c>
      <c r="F48" s="1">
        <v>0</v>
      </c>
      <c r="G48" s="1">
        <v>0</v>
      </c>
      <c r="H48" s="1">
        <v>2</v>
      </c>
      <c r="I48" s="1" t="s">
        <v>21</v>
      </c>
      <c r="J48" s="1" t="s">
        <v>11</v>
      </c>
      <c r="K48"/>
      <c r="L48"/>
    </row>
    <row r="49" spans="1:11">
      <c r="A49" s="1" t="s">
        <v>61</v>
      </c>
      <c r="B49" s="1" t="s">
        <v>197</v>
      </c>
      <c r="C49" s="1">
        <v>1</v>
      </c>
      <c r="D49" s="1">
        <v>4</v>
      </c>
      <c r="E49" s="1">
        <v>1</v>
      </c>
      <c r="F49" s="1">
        <v>7</v>
      </c>
      <c r="G49" s="1">
        <v>1</v>
      </c>
      <c r="H49" s="1">
        <v>2</v>
      </c>
      <c r="I49" s="1" t="s">
        <v>15</v>
      </c>
      <c r="J49" s="1" t="s">
        <v>11</v>
      </c>
      <c r="K49"/>
    </row>
    <row r="50" spans="1:11">
      <c r="A50" s="1" t="s">
        <v>63</v>
      </c>
      <c r="B50" s="1" t="s">
        <v>197</v>
      </c>
      <c r="C50" s="1">
        <v>1</v>
      </c>
      <c r="D50" s="1">
        <v>3</v>
      </c>
      <c r="E50" s="1">
        <v>1</v>
      </c>
      <c r="F50" s="1">
        <v>5</v>
      </c>
      <c r="G50" s="1">
        <v>0</v>
      </c>
      <c r="H50" s="1">
        <v>2</v>
      </c>
      <c r="I50" s="1" t="s">
        <v>15</v>
      </c>
      <c r="J50" s="1" t="s">
        <v>11</v>
      </c>
    </row>
    <row r="51" spans="1:11">
      <c r="A51" s="1" t="s">
        <v>64</v>
      </c>
      <c r="B51" s="1" t="s">
        <v>197</v>
      </c>
      <c r="C51" s="1">
        <v>1</v>
      </c>
      <c r="D51" s="1">
        <v>3</v>
      </c>
      <c r="E51" s="1">
        <v>1</v>
      </c>
      <c r="F51" s="1">
        <v>8</v>
      </c>
      <c r="G51" s="1">
        <v>0</v>
      </c>
      <c r="H51" s="1">
        <v>2</v>
      </c>
      <c r="I51" s="1" t="s">
        <v>15</v>
      </c>
      <c r="J51" s="1" t="s">
        <v>11</v>
      </c>
    </row>
    <row r="52" spans="1:11">
      <c r="A52" s="1" t="s">
        <v>65</v>
      </c>
      <c r="B52" s="1" t="s">
        <v>197</v>
      </c>
      <c r="C52" s="1">
        <v>3</v>
      </c>
      <c r="D52" s="1">
        <v>4</v>
      </c>
      <c r="E52" s="1">
        <v>1</v>
      </c>
      <c r="F52" s="1">
        <v>8</v>
      </c>
      <c r="G52" s="1">
        <v>0</v>
      </c>
      <c r="H52" s="1">
        <v>2</v>
      </c>
      <c r="I52" s="1" t="s">
        <v>21</v>
      </c>
      <c r="J52" s="1" t="s">
        <v>11</v>
      </c>
    </row>
    <row r="53" spans="1:11">
      <c r="A53" s="1" t="s">
        <v>66</v>
      </c>
      <c r="B53" s="1" t="s">
        <v>197</v>
      </c>
      <c r="C53" s="1">
        <v>1</v>
      </c>
      <c r="D53" s="1">
        <v>5</v>
      </c>
      <c r="E53" s="1">
        <v>0</v>
      </c>
      <c r="F53" s="1">
        <v>11</v>
      </c>
      <c r="G53" s="1">
        <v>1</v>
      </c>
      <c r="H53" s="1">
        <v>2</v>
      </c>
      <c r="I53" s="1" t="s">
        <v>21</v>
      </c>
      <c r="J53" s="1" t="s">
        <v>11</v>
      </c>
    </row>
    <row r="54" spans="1:11">
      <c r="A54" s="1" t="s">
        <v>67</v>
      </c>
      <c r="B54" s="1" t="s">
        <v>197</v>
      </c>
      <c r="C54" s="1">
        <v>3</v>
      </c>
      <c r="D54" s="1">
        <v>3</v>
      </c>
      <c r="E54" s="1">
        <v>1</v>
      </c>
      <c r="F54" s="1">
        <v>7</v>
      </c>
      <c r="G54" s="1">
        <v>0</v>
      </c>
      <c r="H54" s="1">
        <v>3</v>
      </c>
      <c r="I54" s="1" t="s">
        <v>15</v>
      </c>
      <c r="J54" s="1" t="s">
        <v>11</v>
      </c>
    </row>
    <row r="55" spans="1:11">
      <c r="A55" s="1" t="s">
        <v>68</v>
      </c>
      <c r="B55" s="1" t="s">
        <v>197</v>
      </c>
      <c r="C55" s="1">
        <v>2</v>
      </c>
      <c r="D55" s="1">
        <v>5</v>
      </c>
      <c r="E55" s="1">
        <v>2</v>
      </c>
      <c r="F55" s="1">
        <v>9</v>
      </c>
      <c r="G55" s="1">
        <v>1</v>
      </c>
      <c r="H55" s="1">
        <v>2</v>
      </c>
      <c r="I55" s="1" t="s">
        <v>30</v>
      </c>
      <c r="J55" s="1" t="s">
        <v>11</v>
      </c>
    </row>
    <row r="56" spans="1:11">
      <c r="A56" s="1" t="s">
        <v>69</v>
      </c>
      <c r="B56" s="1" t="s">
        <v>197</v>
      </c>
      <c r="C56" s="1">
        <v>2</v>
      </c>
      <c r="D56" s="1">
        <v>3</v>
      </c>
      <c r="E56" s="1">
        <v>3</v>
      </c>
      <c r="F56" s="1">
        <v>2</v>
      </c>
      <c r="G56" s="1">
        <v>-1</v>
      </c>
      <c r="H56" s="1">
        <v>2</v>
      </c>
      <c r="I56" s="1" t="s">
        <v>15</v>
      </c>
      <c r="J56" s="1" t="s">
        <v>11</v>
      </c>
    </row>
    <row r="57" spans="1:11">
      <c r="A57" s="1" t="s">
        <v>70</v>
      </c>
      <c r="B57" s="1" t="s">
        <v>197</v>
      </c>
      <c r="C57" s="1">
        <v>0</v>
      </c>
      <c r="D57" s="1">
        <v>6</v>
      </c>
      <c r="E57" s="1">
        <v>0</v>
      </c>
      <c r="F57" s="1">
        <v>12</v>
      </c>
      <c r="G57" s="1">
        <v>2</v>
      </c>
      <c r="H57" s="1">
        <v>3</v>
      </c>
      <c r="I57" s="1" t="s">
        <v>21</v>
      </c>
      <c r="J57" s="1" t="s">
        <v>11</v>
      </c>
    </row>
    <row r="58" spans="1:11">
      <c r="A58" s="1" t="s">
        <v>195</v>
      </c>
      <c r="B58" s="1" t="s">
        <v>198</v>
      </c>
      <c r="C58" s="1">
        <v>0</v>
      </c>
      <c r="D58" s="1">
        <v>2</v>
      </c>
      <c r="E58" s="1">
        <v>0</v>
      </c>
      <c r="F58" s="1">
        <v>6</v>
      </c>
      <c r="G58" s="1">
        <v>0</v>
      </c>
      <c r="H58" s="1">
        <v>1</v>
      </c>
      <c r="I58" s="1" t="s">
        <v>21</v>
      </c>
      <c r="J58" s="1">
        <v>5</v>
      </c>
    </row>
    <row r="59" spans="1:11">
      <c r="A59" s="1" t="s">
        <v>72</v>
      </c>
      <c r="B59" s="1" t="s">
        <v>198</v>
      </c>
      <c r="C59" s="1">
        <v>0</v>
      </c>
      <c r="D59" s="1">
        <v>2</v>
      </c>
      <c r="E59" s="1">
        <v>0</v>
      </c>
      <c r="F59" s="1">
        <v>5</v>
      </c>
      <c r="G59" s="1">
        <v>0</v>
      </c>
      <c r="H59" s="1">
        <v>1</v>
      </c>
      <c r="I59" s="1" t="s">
        <v>21</v>
      </c>
      <c r="J59" s="1">
        <v>10</v>
      </c>
    </row>
    <row r="60" spans="1:11">
      <c r="A60" s="1" t="s">
        <v>73</v>
      </c>
      <c r="B60" s="1" t="s">
        <v>198</v>
      </c>
      <c r="C60" s="1">
        <v>0</v>
      </c>
      <c r="D60" s="1">
        <v>1</v>
      </c>
      <c r="E60" s="1">
        <v>0</v>
      </c>
      <c r="F60" s="1">
        <v>2</v>
      </c>
      <c r="G60" s="1">
        <v>-2</v>
      </c>
      <c r="H60" s="1">
        <v>0</v>
      </c>
      <c r="I60" s="1" t="s">
        <v>15</v>
      </c>
      <c r="J60" s="1">
        <v>5</v>
      </c>
    </row>
    <row r="61" spans="1:11">
      <c r="A61" s="1" t="s">
        <v>74</v>
      </c>
      <c r="B61" s="1" t="s">
        <v>198</v>
      </c>
      <c r="C61" s="1">
        <v>-3</v>
      </c>
      <c r="D61" s="1">
        <v>1</v>
      </c>
      <c r="E61" s="1">
        <v>0</v>
      </c>
      <c r="F61" s="1">
        <v>4</v>
      </c>
      <c r="G61" s="1">
        <v>-3</v>
      </c>
      <c r="H61" s="1">
        <v>0</v>
      </c>
      <c r="I61" s="1" t="s">
        <v>15</v>
      </c>
      <c r="J61" s="1">
        <v>20</v>
      </c>
    </row>
    <row r="62" spans="1:11">
      <c r="A62" s="1" t="s">
        <v>75</v>
      </c>
      <c r="B62" s="1" t="s">
        <v>198</v>
      </c>
      <c r="C62" s="1">
        <v>0</v>
      </c>
      <c r="D62" s="1">
        <v>1</v>
      </c>
      <c r="E62" s="1">
        <v>0</v>
      </c>
      <c r="F62" s="1">
        <v>2</v>
      </c>
      <c r="G62" s="1">
        <v>-1</v>
      </c>
      <c r="H62" s="1">
        <v>1</v>
      </c>
      <c r="I62" s="1" t="s">
        <v>15</v>
      </c>
      <c r="J62" s="1">
        <v>5</v>
      </c>
    </row>
    <row r="63" spans="1:11">
      <c r="A63" s="1" t="s">
        <v>76</v>
      </c>
      <c r="B63" s="1" t="s">
        <v>77</v>
      </c>
      <c r="C63" s="1">
        <v>-2</v>
      </c>
      <c r="D63" s="1">
        <v>4</v>
      </c>
      <c r="E63" s="1">
        <v>0</v>
      </c>
      <c r="F63" s="1">
        <v>8</v>
      </c>
      <c r="G63" s="1">
        <v>2</v>
      </c>
      <c r="H63" s="1">
        <v>2</v>
      </c>
      <c r="I63" s="1" t="s">
        <v>30</v>
      </c>
      <c r="J63" s="1">
        <v>30</v>
      </c>
    </row>
    <row r="64" spans="1:11">
      <c r="A64" s="1" t="s">
        <v>78</v>
      </c>
      <c r="B64" s="1" t="s">
        <v>77</v>
      </c>
      <c r="C64" s="1">
        <v>-1</v>
      </c>
      <c r="D64" s="1">
        <v>3</v>
      </c>
      <c r="E64" s="1">
        <v>0</v>
      </c>
      <c r="F64" s="1">
        <v>6</v>
      </c>
      <c r="G64" s="1">
        <v>-1</v>
      </c>
      <c r="H64" s="1">
        <v>2</v>
      </c>
      <c r="I64" s="1" t="s">
        <v>21</v>
      </c>
      <c r="J64" s="1">
        <v>15</v>
      </c>
    </row>
    <row r="68" spans="1:8">
      <c r="B68" s="1" t="s">
        <v>79</v>
      </c>
      <c r="C68" s="1" t="s">
        <v>6</v>
      </c>
      <c r="D68" s="1" t="s">
        <v>80</v>
      </c>
      <c r="G68" s="2" t="s">
        <v>81</v>
      </c>
      <c r="H68" s="3">
        <v>0</v>
      </c>
    </row>
    <row r="69" spans="1:8">
      <c r="A69" s="1" t="s">
        <v>82</v>
      </c>
      <c r="B69" s="1">
        <v>1</v>
      </c>
      <c r="C69" s="1">
        <v>2</v>
      </c>
      <c r="D69" s="1" t="s">
        <v>15</v>
      </c>
      <c r="G69" s="2" t="s">
        <v>83</v>
      </c>
      <c r="H69" s="3">
        <v>3</v>
      </c>
    </row>
    <row r="70" spans="1:8">
      <c r="A70" s="1" t="s">
        <v>84</v>
      </c>
      <c r="B70" s="1">
        <v>2</v>
      </c>
      <c r="C70" s="1">
        <v>3</v>
      </c>
      <c r="D70" s="1" t="s">
        <v>15</v>
      </c>
      <c r="G70" s="2" t="s">
        <v>85</v>
      </c>
      <c r="H70" s="3">
        <v>1</v>
      </c>
    </row>
    <row r="71" spans="1:8">
      <c r="A71" s="1" t="s">
        <v>86</v>
      </c>
      <c r="B71" s="1">
        <v>2</v>
      </c>
      <c r="C71" s="1">
        <v>2</v>
      </c>
      <c r="D71" s="1" t="s">
        <v>21</v>
      </c>
      <c r="G71" s="2" t="s">
        <v>87</v>
      </c>
      <c r="H71" s="3">
        <v>-3</v>
      </c>
    </row>
    <row r="72" spans="1:8">
      <c r="A72" s="1" t="s">
        <v>88</v>
      </c>
      <c r="B72" s="1">
        <v>3</v>
      </c>
      <c r="C72" s="1">
        <v>3</v>
      </c>
      <c r="D72" s="1" t="s">
        <v>21</v>
      </c>
      <c r="G72" s="2" t="s">
        <v>85</v>
      </c>
      <c r="H72" s="3">
        <v>-1</v>
      </c>
    </row>
    <row r="73" spans="1:8">
      <c r="A73" s="1" t="s">
        <v>89</v>
      </c>
      <c r="B73" s="1">
        <v>4</v>
      </c>
      <c r="C73" s="1">
        <v>4</v>
      </c>
      <c r="D73" s="1" t="s">
        <v>21</v>
      </c>
    </row>
    <row r="74" spans="1:8">
      <c r="A74" s="1" t="s">
        <v>90</v>
      </c>
      <c r="B74" s="1">
        <v>6</v>
      </c>
      <c r="C74" s="1">
        <v>4</v>
      </c>
      <c r="D74" s="1" t="s">
        <v>30</v>
      </c>
    </row>
    <row r="75" spans="1:8">
      <c r="A75" s="1" t="s">
        <v>91</v>
      </c>
      <c r="B75" s="1" t="s">
        <v>11</v>
      </c>
      <c r="C75" s="1" t="s">
        <v>11</v>
      </c>
      <c r="D75" s="1" t="s">
        <v>11</v>
      </c>
    </row>
    <row r="76" spans="1:8">
      <c r="A76" s="1" t="s">
        <v>92</v>
      </c>
      <c r="B76" s="1" t="s">
        <v>11</v>
      </c>
      <c r="C76" s="1" t="s">
        <v>11</v>
      </c>
      <c r="D76" s="1" t="s">
        <v>11</v>
      </c>
    </row>
    <row r="77" spans="1:8">
      <c r="A77" s="1" t="s">
        <v>93</v>
      </c>
      <c r="B77" s="1">
        <v>4</v>
      </c>
      <c r="C77" s="1">
        <v>4</v>
      </c>
      <c r="D77" s="1" t="s">
        <v>21</v>
      </c>
    </row>
    <row r="78" spans="1:8">
      <c r="A78" s="1" t="s">
        <v>94</v>
      </c>
      <c r="B78" s="1">
        <v>5</v>
      </c>
      <c r="C78" s="1">
        <v>5</v>
      </c>
      <c r="D78" s="1" t="s">
        <v>21</v>
      </c>
    </row>
    <row r="79" spans="1:8">
      <c r="A79" s="1" t="s">
        <v>95</v>
      </c>
      <c r="B79" s="1">
        <v>7</v>
      </c>
      <c r="C79" s="1">
        <v>7</v>
      </c>
      <c r="D79" s="1" t="s">
        <v>21</v>
      </c>
    </row>
    <row r="80" spans="1:8">
      <c r="A80" s="1" t="s">
        <v>96</v>
      </c>
      <c r="B80" s="1">
        <v>9</v>
      </c>
      <c r="C80" s="1">
        <v>6</v>
      </c>
      <c r="D80" s="1" t="s">
        <v>30</v>
      </c>
    </row>
    <row r="83" spans="1:8">
      <c r="A83" s="1" t="s">
        <v>97</v>
      </c>
    </row>
    <row r="84" spans="1:8">
      <c r="A84" s="1" t="s">
        <v>98</v>
      </c>
    </row>
    <row r="85" spans="1:8">
      <c r="A85" s="1" t="s">
        <v>99</v>
      </c>
      <c r="E85" s="1" t="s">
        <v>181</v>
      </c>
    </row>
    <row r="86" spans="1:8">
      <c r="A86" s="1" t="s">
        <v>100</v>
      </c>
      <c r="B86" s="25"/>
      <c r="C86" s="11" t="s">
        <v>183</v>
      </c>
      <c r="D86" s="1">
        <v>0</v>
      </c>
      <c r="E86" s="5">
        <v>0</v>
      </c>
      <c r="H86" s="5"/>
    </row>
    <row r="87" spans="1:8">
      <c r="A87" s="1" t="s">
        <v>101</v>
      </c>
      <c r="B87" s="25"/>
      <c r="C87" s="11" t="s">
        <v>184</v>
      </c>
      <c r="D87" s="1">
        <v>1</v>
      </c>
      <c r="E87" s="5">
        <v>0</v>
      </c>
      <c r="F87" s="1">
        <v>2</v>
      </c>
      <c r="H87" s="5"/>
    </row>
    <row r="88" spans="1:8">
      <c r="A88" s="1" t="s">
        <v>10</v>
      </c>
      <c r="B88" s="25"/>
      <c r="C88" s="11" t="s">
        <v>186</v>
      </c>
      <c r="D88" s="1">
        <v>2</v>
      </c>
      <c r="E88" s="5">
        <v>-1</v>
      </c>
      <c r="F88" s="1">
        <v>10</v>
      </c>
      <c r="H88" s="5"/>
    </row>
    <row r="89" spans="1:8">
      <c r="A89" s="1" t="s">
        <v>102</v>
      </c>
      <c r="B89" s="25"/>
      <c r="C89" s="11" t="s">
        <v>187</v>
      </c>
      <c r="D89" s="1">
        <v>3</v>
      </c>
      <c r="E89" s="5">
        <v>-3</v>
      </c>
      <c r="F89" s="1">
        <v>30</v>
      </c>
      <c r="H89" s="5"/>
    </row>
    <row r="90" spans="1:8">
      <c r="A90" s="1" t="s">
        <v>103</v>
      </c>
      <c r="B90" s="25"/>
      <c r="C90" s="11" t="s">
        <v>189</v>
      </c>
      <c r="D90" s="1">
        <v>4</v>
      </c>
      <c r="E90" s="5">
        <v>-5</v>
      </c>
      <c r="F90" s="1">
        <v>60</v>
      </c>
      <c r="H90" s="5"/>
    </row>
    <row r="91" spans="1:8">
      <c r="A91" s="1" t="s">
        <v>104</v>
      </c>
      <c r="B91" s="25"/>
      <c r="C91" s="11" t="s">
        <v>190</v>
      </c>
      <c r="D91" s="1">
        <v>5</v>
      </c>
      <c r="E91" s="5" t="s">
        <v>11</v>
      </c>
      <c r="F91" s="1">
        <v>120</v>
      </c>
      <c r="H91" s="5"/>
    </row>
    <row r="92" spans="1:8">
      <c r="A92" s="1" t="s">
        <v>105</v>
      </c>
      <c r="B92" s="25"/>
      <c r="C92" s="11" t="s">
        <v>191</v>
      </c>
      <c r="D92" s="1">
        <v>6</v>
      </c>
      <c r="E92" s="5" t="s">
        <v>11</v>
      </c>
      <c r="F92" s="1">
        <v>180</v>
      </c>
      <c r="H92" s="5"/>
    </row>
    <row r="93" spans="1:8">
      <c r="A93" s="1" t="s">
        <v>106</v>
      </c>
      <c r="B93" s="25"/>
      <c r="C93" s="11" t="s">
        <v>192</v>
      </c>
      <c r="D93" s="1">
        <v>7</v>
      </c>
      <c r="E93" s="5" t="s">
        <v>11</v>
      </c>
      <c r="F93" s="1">
        <v>240</v>
      </c>
    </row>
    <row r="94" spans="1:8">
      <c r="A94" s="1" t="s">
        <v>107</v>
      </c>
      <c r="B94" s="25"/>
      <c r="C94" s="11" t="s">
        <v>205</v>
      </c>
      <c r="D94" s="1">
        <v>8</v>
      </c>
      <c r="E94" s="5" t="s">
        <v>11</v>
      </c>
      <c r="F94" s="1">
        <v>300</v>
      </c>
    </row>
    <row r="95" spans="1:8">
      <c r="A95" s="1" t="s">
        <v>108</v>
      </c>
      <c r="B95" s="25"/>
      <c r="C95" s="11" t="s">
        <v>206</v>
      </c>
      <c r="D95" s="1">
        <v>9</v>
      </c>
      <c r="E95" s="5" t="s">
        <v>11</v>
      </c>
      <c r="F95" s="1">
        <v>360</v>
      </c>
    </row>
    <row r="96" spans="1:8">
      <c r="A96" s="1" t="s">
        <v>109</v>
      </c>
      <c r="B96" s="25"/>
      <c r="C96" s="11" t="s">
        <v>207</v>
      </c>
      <c r="D96" s="1">
        <v>10</v>
      </c>
      <c r="E96" s="5" t="s">
        <v>11</v>
      </c>
      <c r="F96" s="1">
        <v>420</v>
      </c>
    </row>
    <row r="97" spans="1:6">
      <c r="A97" s="1" t="s">
        <v>110</v>
      </c>
      <c r="B97" s="25"/>
      <c r="C97" s="11" t="s">
        <v>215</v>
      </c>
      <c r="D97" s="1">
        <f>D96+1</f>
        <v>11</v>
      </c>
      <c r="E97" s="27" t="s">
        <v>11</v>
      </c>
      <c r="F97" s="1">
        <f>F96+60</f>
        <v>480</v>
      </c>
    </row>
    <row r="98" spans="1:6">
      <c r="A98" s="1" t="s">
        <v>111</v>
      </c>
      <c r="B98" s="25"/>
      <c r="C98" s="11" t="s">
        <v>216</v>
      </c>
      <c r="D98" s="1">
        <f t="shared" ref="D98:D103" si="20">D97+1</f>
        <v>12</v>
      </c>
      <c r="E98" s="27" t="s">
        <v>11</v>
      </c>
      <c r="F98" s="1">
        <f t="shared" ref="F98:F103" si="21">F97+60</f>
        <v>540</v>
      </c>
    </row>
    <row r="99" spans="1:6">
      <c r="A99" s="1" t="s">
        <v>112</v>
      </c>
      <c r="B99" s="25"/>
      <c r="C99" s="11" t="s">
        <v>217</v>
      </c>
      <c r="D99" s="1">
        <f t="shared" si="20"/>
        <v>13</v>
      </c>
      <c r="E99" s="27" t="s">
        <v>11</v>
      </c>
      <c r="F99" s="1">
        <f t="shared" si="21"/>
        <v>600</v>
      </c>
    </row>
    <row r="100" spans="1:6">
      <c r="A100" s="1" t="s">
        <v>113</v>
      </c>
      <c r="B100" s="25"/>
      <c r="C100" s="11" t="s">
        <v>218</v>
      </c>
      <c r="D100" s="1">
        <f t="shared" si="20"/>
        <v>14</v>
      </c>
      <c r="E100" s="27" t="s">
        <v>11</v>
      </c>
      <c r="F100" s="1">
        <f t="shared" si="21"/>
        <v>660</v>
      </c>
    </row>
    <row r="101" spans="1:6">
      <c r="A101" s="1" t="s">
        <v>114</v>
      </c>
      <c r="C101" s="11" t="s">
        <v>219</v>
      </c>
      <c r="D101" s="1">
        <f t="shared" si="20"/>
        <v>15</v>
      </c>
      <c r="E101" s="27" t="s">
        <v>11</v>
      </c>
      <c r="F101" s="1">
        <f t="shared" si="21"/>
        <v>720</v>
      </c>
    </row>
    <row r="102" spans="1:6">
      <c r="A102" s="1" t="s">
        <v>115</v>
      </c>
      <c r="C102" s="11" t="s">
        <v>220</v>
      </c>
      <c r="D102" s="1">
        <f t="shared" si="20"/>
        <v>16</v>
      </c>
      <c r="E102" s="27" t="s">
        <v>11</v>
      </c>
      <c r="F102" s="1">
        <f t="shared" si="21"/>
        <v>780</v>
      </c>
    </row>
    <row r="103" spans="1:6">
      <c r="A103" s="1" t="s">
        <v>116</v>
      </c>
      <c r="C103" s="11" t="s">
        <v>221</v>
      </c>
      <c r="D103" s="1">
        <f t="shared" si="20"/>
        <v>17</v>
      </c>
      <c r="E103" s="27" t="s">
        <v>11</v>
      </c>
      <c r="F103" s="1">
        <f t="shared" si="21"/>
        <v>840</v>
      </c>
    </row>
    <row r="104" spans="1:6">
      <c r="A104" s="1" t="s">
        <v>117</v>
      </c>
    </row>
    <row r="105" spans="1:6">
      <c r="A105" s="1" t="s">
        <v>118</v>
      </c>
    </row>
    <row r="106" spans="1:6">
      <c r="A106" s="1" t="s">
        <v>119</v>
      </c>
    </row>
    <row r="107" spans="1:6">
      <c r="A107" s="1" t="s">
        <v>120</v>
      </c>
    </row>
    <row r="108" spans="1:6">
      <c r="A108" s="1" t="s">
        <v>121</v>
      </c>
    </row>
    <row r="109" spans="1:6">
      <c r="A109" s="1" t="s">
        <v>122</v>
      </c>
    </row>
    <row r="110" spans="1:6">
      <c r="A110" s="1" t="s">
        <v>123</v>
      </c>
    </row>
    <row r="111" spans="1:6">
      <c r="A111" s="1" t="s">
        <v>124</v>
      </c>
    </row>
    <row r="112" spans="1:6">
      <c r="A112" s="1" t="s">
        <v>125</v>
      </c>
    </row>
    <row r="113" spans="1:1">
      <c r="A113" s="1" t="s">
        <v>126</v>
      </c>
    </row>
    <row r="114" spans="1:1">
      <c r="A114" s="1" t="s">
        <v>127</v>
      </c>
    </row>
    <row r="115" spans="1:1">
      <c r="A115" s="1" t="s">
        <v>128</v>
      </c>
    </row>
    <row r="116" spans="1:1">
      <c r="A116" s="1" t="s">
        <v>129</v>
      </c>
    </row>
    <row r="117" spans="1:1">
      <c r="A117" s="1" t="s">
        <v>130</v>
      </c>
    </row>
    <row r="118" spans="1:1">
      <c r="A118" s="1" t="s">
        <v>131</v>
      </c>
    </row>
    <row r="119" spans="1:1">
      <c r="A119" s="1" t="s">
        <v>132</v>
      </c>
    </row>
    <row r="120" spans="1:1">
      <c r="A120" s="1" t="s">
        <v>133</v>
      </c>
    </row>
    <row r="121" spans="1:1">
      <c r="A121" s="1" t="s">
        <v>134</v>
      </c>
    </row>
    <row r="122" spans="1:1">
      <c r="A122" s="1" t="s">
        <v>135</v>
      </c>
    </row>
    <row r="123" spans="1:1">
      <c r="A123" s="1" t="s">
        <v>136</v>
      </c>
    </row>
    <row r="124" spans="1:1">
      <c r="A124" s="1" t="s">
        <v>137</v>
      </c>
    </row>
    <row r="125" spans="1:1">
      <c r="A125" s="1" t="s">
        <v>138</v>
      </c>
    </row>
    <row r="126" spans="1:1">
      <c r="A126" s="1" t="s">
        <v>139</v>
      </c>
    </row>
    <row r="127" spans="1:1">
      <c r="A127" s="1" t="s">
        <v>62</v>
      </c>
    </row>
    <row r="128" spans="1:1">
      <c r="A128" s="1" t="s">
        <v>20</v>
      </c>
    </row>
    <row r="129" spans="1:1">
      <c r="A129" s="1" t="s">
        <v>71</v>
      </c>
    </row>
    <row r="130" spans="1:1">
      <c r="A130" s="1" t="s">
        <v>140</v>
      </c>
    </row>
    <row r="131" spans="1:1">
      <c r="A131" s="1" t="s">
        <v>141</v>
      </c>
    </row>
    <row r="132" spans="1:1">
      <c r="A132" s="1" t="s">
        <v>142</v>
      </c>
    </row>
    <row r="133" spans="1:1">
      <c r="A133" s="1" t="s">
        <v>143</v>
      </c>
    </row>
    <row r="134" spans="1:1">
      <c r="A134" s="1" t="s">
        <v>144</v>
      </c>
    </row>
    <row r="135" spans="1:1">
      <c r="A135" s="1" t="s">
        <v>145</v>
      </c>
    </row>
    <row r="136" spans="1:1">
      <c r="A136" s="1" t="s">
        <v>146</v>
      </c>
    </row>
    <row r="137" spans="1:1">
      <c r="A137" s="1" t="s">
        <v>147</v>
      </c>
    </row>
    <row r="138" spans="1:1">
      <c r="A138" s="1" t="s">
        <v>148</v>
      </c>
    </row>
    <row r="139" spans="1:1">
      <c r="A139" s="1" t="s">
        <v>149</v>
      </c>
    </row>
  </sheetData>
  <phoneticPr fontId="5" type="noConversion"/>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tabSelected="1" zoomScale="110" zoomScaleNormal="110" zoomScaleSheetLayoutView="100" workbookViewId="0">
      <pane ySplit="12" topLeftCell="A13" activePane="bottomLeft" state="frozen"/>
      <selection pane="bottomLeft" activeCell="N11" sqref="M9:N11"/>
    </sheetView>
  </sheetViews>
  <sheetFormatPr defaultColWidth="10.28515625" defaultRowHeight="12.75"/>
  <cols>
    <col min="1" max="1" width="16.42578125" style="6" customWidth="1"/>
    <col min="2" max="3" width="6.85546875" style="6" customWidth="1"/>
    <col min="4" max="4" width="10.140625" style="6" customWidth="1"/>
    <col min="5" max="6" width="10.5703125" style="6" bestFit="1" customWidth="1"/>
    <col min="7" max="10" width="6.140625" style="6" customWidth="1"/>
    <col min="11" max="11" width="7.42578125" style="6" customWidth="1"/>
    <col min="12" max="12" width="9.28515625" style="6" customWidth="1"/>
    <col min="13" max="13" width="8.5703125" style="6" customWidth="1"/>
    <col min="14" max="14" width="10.7109375" style="6" bestFit="1" customWidth="1"/>
    <col min="15" max="15" width="3.42578125" style="6" customWidth="1"/>
    <col min="16" max="16" width="9.5703125" style="4" bestFit="1" customWidth="1"/>
    <col min="17" max="17" width="10.42578125" style="4" bestFit="1" customWidth="1"/>
    <col min="18" max="18" width="11.28515625" style="4" bestFit="1" customWidth="1"/>
    <col min="19" max="19" width="8.42578125" style="4" bestFit="1" customWidth="1"/>
    <col min="20" max="20" width="9.7109375" style="4" bestFit="1" customWidth="1"/>
    <col min="21" max="21" width="13.140625" style="4" bestFit="1" customWidth="1"/>
    <col min="22" max="16384" width="10.28515625" style="4"/>
  </cols>
  <sheetData>
    <row r="1" spans="1:21" ht="30.75" customHeight="1" thickBot="1">
      <c r="A1" s="26" t="s">
        <v>193</v>
      </c>
      <c r="B1" s="145" t="s">
        <v>235</v>
      </c>
      <c r="C1" s="145"/>
      <c r="D1" s="145"/>
      <c r="E1" s="145"/>
      <c r="F1" s="145"/>
      <c r="G1" s="145"/>
      <c r="H1" s="145"/>
      <c r="I1" s="145"/>
      <c r="J1" s="145"/>
      <c r="K1" s="145"/>
      <c r="L1" s="145"/>
      <c r="M1" s="145"/>
      <c r="N1" s="146"/>
      <c r="O1" s="63"/>
      <c r="R1" s="29"/>
    </row>
    <row r="2" spans="1:21" ht="13.5" thickBot="1">
      <c r="A2" s="32" t="s">
        <v>160</v>
      </c>
      <c r="B2" s="211" t="s">
        <v>258</v>
      </c>
      <c r="C2" s="211"/>
      <c r="D2" s="212"/>
      <c r="E2" s="117" t="s">
        <v>163</v>
      </c>
      <c r="F2" s="71">
        <v>0</v>
      </c>
      <c r="G2" s="167" t="s">
        <v>238</v>
      </c>
      <c r="H2" s="168"/>
      <c r="I2" s="67">
        <v>1220</v>
      </c>
      <c r="J2" s="68" t="s">
        <v>164</v>
      </c>
      <c r="K2" s="173" t="str">
        <f>I2-U4+U5&amp;" (appears "&amp;I2-U4+U5-U6 &amp; ")"</f>
        <v>20 (appears 20)</v>
      </c>
      <c r="L2" s="173"/>
      <c r="M2" s="68" t="s">
        <v>208</v>
      </c>
      <c r="N2" s="69">
        <f>ROUNDDOWN(((SQRT((8*((SUM($Q$5:$Q$12)/5)))+1)-1)/2),0)</f>
        <v>0</v>
      </c>
      <c r="O2" s="50"/>
    </row>
    <row r="3" spans="1:21" ht="13.5" thickBot="1">
      <c r="A3" s="7" t="s">
        <v>159</v>
      </c>
      <c r="B3" s="213" t="s">
        <v>258</v>
      </c>
      <c r="C3" s="213"/>
      <c r="D3" s="214"/>
      <c r="E3" s="118" t="s">
        <v>162</v>
      </c>
      <c r="F3" s="72">
        <v>2</v>
      </c>
      <c r="G3" s="135" t="s">
        <v>209</v>
      </c>
      <c r="H3" s="136"/>
      <c r="I3" s="136"/>
      <c r="J3" s="136"/>
      <c r="K3" s="136"/>
      <c r="L3" s="158"/>
      <c r="M3" s="174" t="s">
        <v>170</v>
      </c>
      <c r="N3" s="175"/>
      <c r="O3" s="64"/>
      <c r="P3" s="178" t="s">
        <v>170</v>
      </c>
      <c r="Q3" s="179"/>
    </row>
    <row r="4" spans="1:21" ht="13.5" thickBot="1">
      <c r="A4" s="7" t="s">
        <v>161</v>
      </c>
      <c r="B4" s="215" t="s">
        <v>258</v>
      </c>
      <c r="C4" s="215"/>
      <c r="D4" s="216"/>
      <c r="E4" s="118" t="s">
        <v>256</v>
      </c>
      <c r="F4" s="72">
        <v>2</v>
      </c>
      <c r="G4" s="205" t="s">
        <v>258</v>
      </c>
      <c r="H4" s="206"/>
      <c r="I4" s="206"/>
      <c r="J4" s="206"/>
      <c r="K4" s="206"/>
      <c r="L4" s="207"/>
      <c r="M4" s="176"/>
      <c r="N4" s="177"/>
      <c r="O4" s="4"/>
      <c r="P4" s="87" t="s">
        <v>237</v>
      </c>
      <c r="Q4" s="88" t="s">
        <v>150</v>
      </c>
      <c r="S4" s="171" t="s">
        <v>239</v>
      </c>
      <c r="T4" s="172"/>
      <c r="U4" s="112">
        <v>1200</v>
      </c>
    </row>
    <row r="5" spans="1:21" ht="13.5" thickBot="1">
      <c r="A5" s="46"/>
      <c r="B5" s="217"/>
      <c r="C5" s="217"/>
      <c r="D5" s="218"/>
      <c r="E5" s="119" t="s">
        <v>211</v>
      </c>
      <c r="F5" s="70">
        <f>ROUNDDOWN(((SQRT((8*((U8/5)))+1)-1)/2),0)</f>
        <v>0</v>
      </c>
      <c r="G5" s="205"/>
      <c r="H5" s="206"/>
      <c r="I5" s="206"/>
      <c r="J5" s="206"/>
      <c r="K5" s="206"/>
      <c r="L5" s="207"/>
      <c r="M5" s="33" t="s">
        <v>151</v>
      </c>
      <c r="N5" s="34">
        <f>IF(P5&gt;-1,IF(Q5&gt;(P5+1)*(P5+2)/2,-ROUNDDOWN((SQRT(9+8*(Q5-(P5+1)*(P5+2)/2))-1)/2,0),ROUNDUP((SQRT(1+8*((P5+1)*(P5+2)/2-Q5))-3)/2,0)),-ROUNDDOWN((SQRT(1+8*(-P5*(1-P5)/2+Q5))-1)/2,0))</f>
        <v>0</v>
      </c>
      <c r="O5" s="37"/>
      <c r="P5" s="89"/>
      <c r="Q5" s="90"/>
      <c r="S5" s="169" t="s">
        <v>231</v>
      </c>
      <c r="T5" s="170"/>
      <c r="U5" s="121">
        <v>0</v>
      </c>
    </row>
    <row r="6" spans="1:21" ht="12.75" customHeight="1">
      <c r="A6" s="135" t="s">
        <v>169</v>
      </c>
      <c r="B6" s="136"/>
      <c r="C6" s="136"/>
      <c r="D6" s="136"/>
      <c r="E6" s="136"/>
      <c r="F6" s="158"/>
      <c r="G6" s="205"/>
      <c r="H6" s="206"/>
      <c r="I6" s="206"/>
      <c r="J6" s="206"/>
      <c r="K6" s="206"/>
      <c r="L6" s="207"/>
      <c r="M6" s="33" t="s">
        <v>152</v>
      </c>
      <c r="N6" s="34">
        <f>IF(P6&gt;-1,IF(Q6&gt;(P6+1)*(P6+2)/2,-ROUNDDOWN((SQRT(9+8*(Q6-(P6+1)*(P6+2)/2))-1)/2,0),ROUNDUP((SQRT(1+8*((P6+1)*(P6+2)/2-Q6))-3)/2,0)),-ROUNDDOWN((SQRT(1+8*(-P6*(1-P6)/2+Q6))-1)/2,0))</f>
        <v>0</v>
      </c>
      <c r="O6" s="37"/>
      <c r="P6" s="91"/>
      <c r="Q6" s="92"/>
      <c r="S6" s="198" t="s">
        <v>240</v>
      </c>
      <c r="T6" s="199"/>
      <c r="U6" s="143">
        <v>0</v>
      </c>
    </row>
    <row r="7" spans="1:21" ht="13.5" thickBot="1">
      <c r="A7" s="205" t="s">
        <v>258</v>
      </c>
      <c r="B7" s="206"/>
      <c r="C7" s="206"/>
      <c r="D7" s="206"/>
      <c r="E7" s="206"/>
      <c r="F7" s="207"/>
      <c r="G7" s="208"/>
      <c r="H7" s="209"/>
      <c r="I7" s="209"/>
      <c r="J7" s="209"/>
      <c r="K7" s="209"/>
      <c r="L7" s="210"/>
      <c r="M7" s="33" t="s">
        <v>5</v>
      </c>
      <c r="N7" s="34">
        <v>0</v>
      </c>
      <c r="O7" s="37"/>
      <c r="P7" s="91"/>
      <c r="Q7" s="92"/>
      <c r="S7" s="200"/>
      <c r="T7" s="201"/>
      <c r="U7" s="144"/>
    </row>
    <row r="8" spans="1:21" ht="13.5" thickBot="1">
      <c r="A8" s="208"/>
      <c r="B8" s="209"/>
      <c r="C8" s="209"/>
      <c r="D8" s="209"/>
      <c r="E8" s="209"/>
      <c r="F8" s="210"/>
      <c r="G8" s="135" t="s">
        <v>210</v>
      </c>
      <c r="H8" s="136"/>
      <c r="I8" s="136"/>
      <c r="J8" s="136"/>
      <c r="K8" s="136"/>
      <c r="L8" s="158"/>
      <c r="M8" s="33" t="s">
        <v>153</v>
      </c>
      <c r="N8" s="34">
        <v>0</v>
      </c>
      <c r="O8" s="37"/>
      <c r="P8" s="91"/>
      <c r="Q8" s="92"/>
      <c r="S8" s="165" t="s">
        <v>241</v>
      </c>
      <c r="T8" s="166"/>
      <c r="U8" s="113">
        <v>0</v>
      </c>
    </row>
    <row r="9" spans="1:21">
      <c r="A9" s="135" t="s">
        <v>171</v>
      </c>
      <c r="B9" s="136"/>
      <c r="C9" s="136"/>
      <c r="D9" s="136"/>
      <c r="E9" s="136"/>
      <c r="F9" s="158"/>
      <c r="G9" s="205" t="s">
        <v>258</v>
      </c>
      <c r="H9" s="206"/>
      <c r="I9" s="206"/>
      <c r="J9" s="206"/>
      <c r="K9" s="206"/>
      <c r="L9" s="207"/>
      <c r="M9" s="33" t="s">
        <v>154</v>
      </c>
      <c r="N9" s="34">
        <f>IF(P9&gt;-1,IF(Q9&gt;(P9+1)*(P9+2)/2,-ROUNDDOWN((SQRT(9+8*(Q9-(P9+1)*(P9+2)/2))-1)/2,0),ROUNDUP((SQRT(1+8*((P9+1)*(P9+2)/2-Q9))-3)/2,0)),-ROUNDDOWN((SQRT(1+8*(-P9*(1-P9)/2+Q9))-1)/2,0))</f>
        <v>0</v>
      </c>
      <c r="O9" s="37"/>
      <c r="P9" s="91"/>
      <c r="Q9" s="92"/>
      <c r="S9" s="165" t="s">
        <v>230</v>
      </c>
      <c r="T9" s="166"/>
      <c r="U9" s="114">
        <f>(((POWER(1+2*($F$5+1),2)-1)/8)*5-$U$8)</f>
        <v>5</v>
      </c>
    </row>
    <row r="10" spans="1:21">
      <c r="A10" s="205" t="s">
        <v>258</v>
      </c>
      <c r="B10" s="206"/>
      <c r="C10" s="206"/>
      <c r="D10" s="206"/>
      <c r="E10" s="206"/>
      <c r="F10" s="207"/>
      <c r="G10" s="205"/>
      <c r="H10" s="206"/>
      <c r="I10" s="206"/>
      <c r="J10" s="206"/>
      <c r="K10" s="206"/>
      <c r="L10" s="207"/>
      <c r="M10" s="33" t="s">
        <v>155</v>
      </c>
      <c r="N10" s="34">
        <f>IF(P10&gt;-1,IF(Q10&gt;(P10+1)*(P10+2)/2,-ROUNDDOWN((SQRT(9+8*(Q10-(P10+1)*(P10+2)/2))-1)/2,0),ROUNDUP((SQRT(1+8*((P10+1)*(P10+2)/2-Q10))-3)/2,0)),-ROUNDDOWN((SQRT(1+8*(-P10*(1-P10)/2+Q10))-1)/2,0))</f>
        <v>0</v>
      </c>
      <c r="O10" s="37"/>
      <c r="P10" s="91"/>
      <c r="Q10" s="92"/>
      <c r="S10" s="163" t="s">
        <v>228</v>
      </c>
      <c r="T10" s="164"/>
      <c r="U10" s="114">
        <f>IF($C$16&gt;0,INDEX(Lookups!$F$86:$F$100,SUM($C$16:$C$17)+1),0)</f>
        <v>0</v>
      </c>
    </row>
    <row r="11" spans="1:21" ht="13.5" thickBot="1">
      <c r="A11" s="205"/>
      <c r="B11" s="206"/>
      <c r="C11" s="206"/>
      <c r="D11" s="206"/>
      <c r="E11" s="206"/>
      <c r="F11" s="207"/>
      <c r="G11" s="205"/>
      <c r="H11" s="206"/>
      <c r="I11" s="206"/>
      <c r="J11" s="206"/>
      <c r="K11" s="206"/>
      <c r="L11" s="207"/>
      <c r="M11" s="33" t="s">
        <v>156</v>
      </c>
      <c r="N11" s="34">
        <f>IF(P11&gt;-1,IF(Q11&gt;(P11+1)*(P11+2)/2,-ROUNDDOWN((SQRT(9+8*(Q11-(P11+1)*(P11+2)/2))-1)/2,0),ROUNDUP((SQRT(1+8*((P11+1)*(P11+2)/2-Q11))-3)/2,0)),-ROUNDDOWN((SQRT(1+8*(-P11*(1-P11)/2+Q11))-1)/2,0))</f>
        <v>0</v>
      </c>
      <c r="O11" s="37"/>
      <c r="P11" s="91"/>
      <c r="Q11" s="92"/>
      <c r="S11" s="180" t="s">
        <v>229</v>
      </c>
      <c r="T11" s="181"/>
      <c r="U11" s="115">
        <f>SUMIF(Lookups!$D$86:$D$100,"&lt;="&amp;SUM(C16:C17),Lookups!$F$86:$F$100)-SUMIF(Lookups!$D$86:$D$100,"&lt;="&amp;SUM(C17),Lookups!$F$86:$F$100)</f>
        <v>0</v>
      </c>
    </row>
    <row r="12" spans="1:21" ht="13.5" thickBot="1">
      <c r="A12" s="208"/>
      <c r="B12" s="209"/>
      <c r="C12" s="209"/>
      <c r="D12" s="209"/>
      <c r="E12" s="209"/>
      <c r="F12" s="210"/>
      <c r="G12" s="208"/>
      <c r="H12" s="209"/>
      <c r="I12" s="209"/>
      <c r="J12" s="209"/>
      <c r="K12" s="209"/>
      <c r="L12" s="210"/>
      <c r="M12" s="35" t="s">
        <v>157</v>
      </c>
      <c r="N12" s="36">
        <f>IF(P12&gt;-1,IF(Q12&gt;(P12+1)*(P12+2)/2,-ROUNDDOWN((SQRT(9+8*(Q12-(P12+1)*(P12+2)/2))-1)/2,0),ROUNDUP((SQRT(1+8*((P12+1)*(P12+2)/2-Q12))-3)/2,0)),-ROUNDDOWN((SQRT(1+8*(-P12*(1-P12)/2+Q12))-1)/2,0))</f>
        <v>0</v>
      </c>
      <c r="O12" s="37"/>
      <c r="P12" s="93"/>
      <c r="Q12" s="94"/>
      <c r="U12" s="202"/>
    </row>
    <row r="13" spans="1:21" ht="13.5" customHeight="1" thickBot="1">
      <c r="A13" s="135" t="s">
        <v>204</v>
      </c>
      <c r="B13" s="136"/>
      <c r="C13" s="39"/>
      <c r="D13" s="39"/>
      <c r="E13" s="39"/>
      <c r="F13" s="159" t="s">
        <v>214</v>
      </c>
      <c r="G13" s="159"/>
      <c r="H13" s="161">
        <f>IF(OR($B$14="N/A",$E$14="N/A"),"N/A",SUM($E$14,$B$14))</f>
        <v>0</v>
      </c>
      <c r="I13" s="135" t="s">
        <v>212</v>
      </c>
      <c r="J13" s="136"/>
      <c r="K13" s="136"/>
      <c r="L13" s="136"/>
      <c r="M13" s="136"/>
      <c r="N13" s="158"/>
      <c r="O13" s="120"/>
      <c r="P13" s="95" t="s">
        <v>165</v>
      </c>
      <c r="Q13" s="96" t="s">
        <v>166</v>
      </c>
      <c r="R13" s="97" t="s">
        <v>213</v>
      </c>
      <c r="S13" s="95" t="s">
        <v>167</v>
      </c>
      <c r="T13" s="96" t="s">
        <v>168</v>
      </c>
      <c r="U13" s="98" t="s">
        <v>158</v>
      </c>
    </row>
    <row r="14" spans="1:21" ht="13.5" customHeight="1" thickBot="1">
      <c r="A14" s="40" t="str">
        <f>"From Wounds"&amp;IF(G21&gt;0," (Dead)",IF(G20&gt;0," (Incap.)",""))&amp;":"</f>
        <v>From Wounds:</v>
      </c>
      <c r="B14" s="41">
        <f>IF(SUM($G$20:$G$21)&gt;0,"N/A",SUMPRODUCT($G$17:$G$19,$H$17:$H$19))</f>
        <v>0</v>
      </c>
      <c r="C14" s="153" t="str">
        <f>"From Fatigue ("&amp;INDEX(Lookups!$C$86:$C$100,SUM($C$16:$C$17)+1)&amp;"):"</f>
        <v>From Fatigue (Fresh):</v>
      </c>
      <c r="D14" s="153"/>
      <c r="E14" s="41">
        <f>INDEX(Lookups!$E$86:$E$100,SUM($C$16:$C$17)+1)</f>
        <v>0</v>
      </c>
      <c r="F14" s="160"/>
      <c r="G14" s="160"/>
      <c r="H14" s="162"/>
      <c r="I14" s="137"/>
      <c r="J14" s="138"/>
      <c r="K14" s="138"/>
      <c r="L14" s="138"/>
      <c r="M14" s="138"/>
      <c r="N14" s="8" t="str">
        <f>IF(AND(I14=0,SUM(P14:Q14)=0,T14&lt;&gt;"y"),"",ROUNDDOWN(((SQRT((8*(((P14+1.5*Q14)/IF(U14="y",1,5))))+1)-1)/2),0)&amp;IF(T14="y"," + 2",""))</f>
        <v/>
      </c>
      <c r="O14" s="60"/>
      <c r="P14" s="99"/>
      <c r="Q14" s="100"/>
      <c r="R14" s="101">
        <f>(((POWER(1+2*(IF(T14="y",VALUE(LEFT(N14,FIND("+",N14)-1)),IF(N14="",0,N14))+1),2)-1)/8)*IF(U14="y",1,5)-P14-1.5*Q14)*IF(S14="y",2/3,1)</f>
        <v>5</v>
      </c>
      <c r="S14" s="102"/>
      <c r="T14" s="103"/>
      <c r="U14" s="92"/>
    </row>
    <row r="15" spans="1:21">
      <c r="A15" s="135" t="s">
        <v>223</v>
      </c>
      <c r="B15" s="136"/>
      <c r="C15" s="39"/>
      <c r="D15" s="42"/>
      <c r="E15" s="30" t="s">
        <v>232</v>
      </c>
      <c r="F15" s="31"/>
      <c r="G15" s="39"/>
      <c r="H15" s="42"/>
      <c r="I15" s="137"/>
      <c r="J15" s="138"/>
      <c r="K15" s="138"/>
      <c r="L15" s="138"/>
      <c r="M15" s="138"/>
      <c r="N15" s="8" t="str">
        <f t="shared" ref="N15:N47" si="0">IF(AND(I15=0,SUM(P15:Q15)=0,T15&lt;&gt;"y"),"",ROUNDDOWN(((SQRT((8*(((P15+1.5*Q15)/IF(U15="y",1,5))))+1)-1)/2),0)&amp;IF(T15="y"," + 2",""))</f>
        <v/>
      </c>
      <c r="O15" s="60"/>
      <c r="P15" s="104"/>
      <c r="Q15" s="105"/>
      <c r="R15" s="106">
        <f t="shared" ref="R15:R47" si="1">(((POWER(1+2*(IF(T15="y",VALUE(LEFT(N15,FIND("+",N15)-1)),IF(N15="",0,N15))+1),2)-1)/8)*IF(U15="y",1,5)-P15-1.5*Q15)*IF(S15="y",2/3,1)</f>
        <v>3.333333333333333</v>
      </c>
      <c r="S15" s="102" t="s">
        <v>257</v>
      </c>
      <c r="T15" s="103"/>
      <c r="U15" s="92"/>
    </row>
    <row r="16" spans="1:21">
      <c r="A16" s="151" t="s">
        <v>233</v>
      </c>
      <c r="B16" s="152"/>
      <c r="C16" s="204">
        <v>0</v>
      </c>
      <c r="D16" s="4"/>
      <c r="E16" s="66" t="s">
        <v>222</v>
      </c>
      <c r="F16" s="125" t="s">
        <v>8</v>
      </c>
      <c r="G16" s="125" t="s">
        <v>199</v>
      </c>
      <c r="H16" s="21" t="s">
        <v>181</v>
      </c>
      <c r="I16" s="137"/>
      <c r="J16" s="138"/>
      <c r="K16" s="138"/>
      <c r="L16" s="138"/>
      <c r="M16" s="138"/>
      <c r="N16" s="8" t="str">
        <f t="shared" si="0"/>
        <v/>
      </c>
      <c r="O16" s="60"/>
      <c r="P16" s="104"/>
      <c r="Q16" s="105"/>
      <c r="R16" s="106">
        <f t="shared" si="1"/>
        <v>5</v>
      </c>
      <c r="S16" s="102"/>
      <c r="T16" s="103"/>
      <c r="U16" s="92"/>
    </row>
    <row r="17" spans="1:21">
      <c r="A17" s="151" t="s">
        <v>234</v>
      </c>
      <c r="B17" s="152"/>
      <c r="C17" s="204">
        <v>0</v>
      </c>
      <c r="D17" s="4"/>
      <c r="E17" s="122" t="s">
        <v>182</v>
      </c>
      <c r="F17" s="27" t="str">
        <f>"1-"&amp;5+Size</f>
        <v>1-5</v>
      </c>
      <c r="G17" s="74">
        <v>0</v>
      </c>
      <c r="H17" s="14">
        <v>-1</v>
      </c>
      <c r="I17" s="137"/>
      <c r="J17" s="138"/>
      <c r="K17" s="138"/>
      <c r="L17" s="138"/>
      <c r="M17" s="138"/>
      <c r="N17" s="8" t="str">
        <f t="shared" si="0"/>
        <v/>
      </c>
      <c r="O17" s="60"/>
      <c r="P17" s="104"/>
      <c r="Q17" s="105"/>
      <c r="R17" s="106">
        <f t="shared" si="1"/>
        <v>5</v>
      </c>
      <c r="S17" s="102"/>
      <c r="T17" s="103"/>
      <c r="U17" s="92"/>
    </row>
    <row r="18" spans="1:21" ht="12.75" customHeight="1">
      <c r="A18" s="129" t="str">
        <f>"Time to recover one fatigue" &amp; IF(SUM($C$16:$C$17)&gt;0,IF($C$17&gt;0," (short term)"," (longterm)"),"")</f>
        <v>Time to recover one fatigue</v>
      </c>
      <c r="B18" s="130"/>
      <c r="C18" s="133" t="str">
        <f>IF(AND($U$10=0,$C$17&gt;0),"1 night rest",IF(SUM($C$16:$C$17)&gt;0,IF($U$10&lt;60,"",ROUNDDOWN($U$10/60,0)&amp;" hr" &amp; IF(ROUNDDOWN($U$10/60,0)&gt;1,"s",""))&amp;IF(MOD($U$10,60)=0,"",IF(ROUNDDOWN($U$10/60,0)&gt;0,", ","")&amp;MOD($U$10,60)&amp;" min"),"NA"))</f>
        <v>NA</v>
      </c>
      <c r="D18" s="134"/>
      <c r="E18" s="122" t="s">
        <v>201</v>
      </c>
      <c r="F18" s="27" t="str">
        <f>((Size+5)*1)+1&amp;"-"&amp;(5+Size)*2</f>
        <v>6-10</v>
      </c>
      <c r="G18" s="74">
        <v>0</v>
      </c>
      <c r="H18" s="14">
        <v>-3</v>
      </c>
      <c r="I18" s="137"/>
      <c r="J18" s="138"/>
      <c r="K18" s="138"/>
      <c r="L18" s="138"/>
      <c r="M18" s="138"/>
      <c r="N18" s="8" t="str">
        <f t="shared" si="0"/>
        <v/>
      </c>
      <c r="O18" s="60"/>
      <c r="P18" s="104"/>
      <c r="Q18" s="105"/>
      <c r="R18" s="106">
        <f t="shared" si="1"/>
        <v>5</v>
      </c>
      <c r="S18" s="102"/>
      <c r="T18" s="103"/>
      <c r="U18" s="92"/>
    </row>
    <row r="19" spans="1:21">
      <c r="A19" s="129"/>
      <c r="B19" s="130"/>
      <c r="C19" s="133"/>
      <c r="D19" s="134"/>
      <c r="E19" s="122" t="s">
        <v>185</v>
      </c>
      <c r="F19" s="27" t="str">
        <f>((Size+5)*2)+1&amp;"-"&amp;(5+Size)*3</f>
        <v>11-15</v>
      </c>
      <c r="G19" s="74">
        <v>0</v>
      </c>
      <c r="H19" s="14">
        <v>-5</v>
      </c>
      <c r="I19" s="137"/>
      <c r="J19" s="138"/>
      <c r="K19" s="138"/>
      <c r="L19" s="138"/>
      <c r="M19" s="138"/>
      <c r="N19" s="8" t="str">
        <f t="shared" si="0"/>
        <v/>
      </c>
      <c r="O19" s="60"/>
      <c r="P19" s="104"/>
      <c r="Q19" s="105"/>
      <c r="R19" s="106">
        <f t="shared" si="1"/>
        <v>5</v>
      </c>
      <c r="S19" s="102"/>
      <c r="T19" s="103"/>
      <c r="U19" s="92"/>
    </row>
    <row r="20" spans="1:21" ht="12.75" customHeight="1">
      <c r="A20" s="129" t="s">
        <v>227</v>
      </c>
      <c r="B20" s="130"/>
      <c r="C20" s="154" t="str">
        <f>IF(SUM($C$16:$C$17)&gt;0,IF(U11&lt;60,"",ROUNDDOWN(U11/60,0)&amp;" hr" &amp; IF(ROUNDDOWN(U11/60,0)&gt;1,"s",""))&amp;IF(MOD(U11,60)=0,"",IF(ROUNDDOWN(U11/60,0)&gt;0,", ","")&amp;MOD(U11,60)&amp;" min") &amp; IF(AND($C$16&gt;0,$C$17&gt;0)," &amp; ","")&amp;IF($C$17&gt;0,$C$17 &amp; " night"&amp;IF($C$17&gt;1,"s "," ")&amp;"rest",""),"N/A")</f>
        <v>N/A</v>
      </c>
      <c r="D20" s="155"/>
      <c r="E20" s="122" t="s">
        <v>200</v>
      </c>
      <c r="F20" s="27" t="str">
        <f>((Size+5)*3)+1&amp;"-"&amp;(5+Size)*4</f>
        <v>16-20</v>
      </c>
      <c r="G20" s="74">
        <v>0</v>
      </c>
      <c r="H20" s="14" t="s">
        <v>11</v>
      </c>
      <c r="I20" s="137"/>
      <c r="J20" s="138"/>
      <c r="K20" s="138"/>
      <c r="L20" s="138"/>
      <c r="M20" s="138"/>
      <c r="N20" s="8" t="str">
        <f t="shared" si="0"/>
        <v/>
      </c>
      <c r="O20" s="60"/>
      <c r="P20" s="104"/>
      <c r="Q20" s="105"/>
      <c r="R20" s="106">
        <f t="shared" si="1"/>
        <v>5</v>
      </c>
      <c r="S20" s="102"/>
      <c r="T20" s="103"/>
      <c r="U20" s="92"/>
    </row>
    <row r="21" spans="1:21" ht="13.5" thickBot="1">
      <c r="A21" s="131"/>
      <c r="B21" s="132"/>
      <c r="C21" s="156"/>
      <c r="D21" s="157"/>
      <c r="E21" s="17" t="s">
        <v>188</v>
      </c>
      <c r="F21" s="15" t="str">
        <f>((Size+5)*4)+1&amp;"+"</f>
        <v>21+</v>
      </c>
      <c r="G21" s="203"/>
      <c r="H21" s="16" t="s">
        <v>11</v>
      </c>
      <c r="I21" s="137"/>
      <c r="J21" s="138"/>
      <c r="K21" s="138"/>
      <c r="L21" s="138"/>
      <c r="M21" s="138"/>
      <c r="N21" s="8" t="str">
        <f t="shared" si="0"/>
        <v/>
      </c>
      <c r="O21" s="60"/>
      <c r="P21" s="104"/>
      <c r="Q21" s="105"/>
      <c r="R21" s="106">
        <f t="shared" si="1"/>
        <v>5</v>
      </c>
      <c r="S21" s="102"/>
      <c r="T21" s="103"/>
      <c r="U21" s="92"/>
    </row>
    <row r="22" spans="1:21">
      <c r="A22" s="135" t="s">
        <v>224</v>
      </c>
      <c r="B22" s="136"/>
      <c r="C22" s="29"/>
      <c r="E22" s="4"/>
      <c r="F22" s="4"/>
      <c r="I22" s="137"/>
      <c r="J22" s="138"/>
      <c r="K22" s="138"/>
      <c r="L22" s="138"/>
      <c r="M22" s="138"/>
      <c r="N22" s="8" t="str">
        <f t="shared" si="0"/>
        <v/>
      </c>
      <c r="O22" s="60"/>
      <c r="P22" s="104"/>
      <c r="Q22" s="105"/>
      <c r="R22" s="106">
        <f t="shared" si="1"/>
        <v>5</v>
      </c>
      <c r="S22" s="102"/>
      <c r="T22" s="103"/>
      <c r="U22" s="92"/>
    </row>
    <row r="23" spans="1:21">
      <c r="A23" s="55"/>
      <c r="B23" s="4"/>
      <c r="C23" s="4"/>
      <c r="D23" s="4"/>
      <c r="E23" s="4"/>
      <c r="F23" s="4"/>
      <c r="G23" s="4"/>
      <c r="H23" s="4"/>
      <c r="I23" s="137"/>
      <c r="J23" s="138"/>
      <c r="K23" s="138"/>
      <c r="L23" s="138"/>
      <c r="M23" s="138"/>
      <c r="N23" s="8" t="str">
        <f t="shared" si="0"/>
        <v/>
      </c>
      <c r="O23" s="60"/>
      <c r="P23" s="104"/>
      <c r="Q23" s="105"/>
      <c r="R23" s="106">
        <f t="shared" si="1"/>
        <v>5</v>
      </c>
      <c r="S23" s="102"/>
      <c r="T23" s="103"/>
      <c r="U23" s="92"/>
    </row>
    <row r="24" spans="1:21">
      <c r="A24" s="55"/>
      <c r="B24" s="4"/>
      <c r="C24" s="4"/>
      <c r="D24" s="4"/>
      <c r="E24" s="4"/>
      <c r="F24" s="4"/>
      <c r="G24" s="4"/>
      <c r="H24" s="4"/>
      <c r="I24" s="137"/>
      <c r="J24" s="138"/>
      <c r="K24" s="138"/>
      <c r="L24" s="138"/>
      <c r="M24" s="138"/>
      <c r="N24" s="8" t="str">
        <f t="shared" si="0"/>
        <v/>
      </c>
      <c r="O24" s="60"/>
      <c r="P24" s="104"/>
      <c r="Q24" s="105"/>
      <c r="R24" s="106">
        <f t="shared" si="1"/>
        <v>5</v>
      </c>
      <c r="S24" s="102"/>
      <c r="T24" s="103"/>
      <c r="U24" s="92"/>
    </row>
    <row r="25" spans="1:21">
      <c r="A25" s="55"/>
      <c r="B25" s="4"/>
      <c r="C25" s="4"/>
      <c r="D25" s="4"/>
      <c r="E25" s="4"/>
      <c r="F25" s="4"/>
      <c r="G25" s="4"/>
      <c r="H25" s="4"/>
      <c r="I25" s="137"/>
      <c r="J25" s="138"/>
      <c r="K25" s="138"/>
      <c r="L25" s="138"/>
      <c r="M25" s="138"/>
      <c r="N25" s="8" t="str">
        <f t="shared" si="0"/>
        <v/>
      </c>
      <c r="O25" s="60"/>
      <c r="P25" s="104"/>
      <c r="Q25" s="105"/>
      <c r="R25" s="106">
        <f t="shared" si="1"/>
        <v>5</v>
      </c>
      <c r="S25" s="102"/>
      <c r="T25" s="103"/>
      <c r="U25" s="92"/>
    </row>
    <row r="26" spans="1:21">
      <c r="A26" s="55"/>
      <c r="B26" s="4"/>
      <c r="C26" s="4"/>
      <c r="D26" s="4"/>
      <c r="E26" s="4"/>
      <c r="F26" s="4"/>
      <c r="G26" s="4"/>
      <c r="H26" s="4"/>
      <c r="I26" s="137"/>
      <c r="J26" s="138"/>
      <c r="K26" s="138"/>
      <c r="L26" s="138"/>
      <c r="M26" s="138"/>
      <c r="N26" s="8" t="str">
        <f t="shared" si="0"/>
        <v/>
      </c>
      <c r="O26" s="60"/>
      <c r="P26" s="104"/>
      <c r="Q26" s="105"/>
      <c r="R26" s="106">
        <f t="shared" si="1"/>
        <v>5</v>
      </c>
      <c r="S26" s="102"/>
      <c r="T26" s="103"/>
      <c r="U26" s="92"/>
    </row>
    <row r="27" spans="1:21">
      <c r="A27" s="55"/>
      <c r="B27" s="4"/>
      <c r="C27" s="4"/>
      <c r="D27" s="4"/>
      <c r="E27" s="4"/>
      <c r="F27" s="4"/>
      <c r="G27" s="4"/>
      <c r="H27" s="4"/>
      <c r="I27" s="137"/>
      <c r="J27" s="138"/>
      <c r="K27" s="138"/>
      <c r="L27" s="138"/>
      <c r="M27" s="138"/>
      <c r="N27" s="8" t="str">
        <f t="shared" si="0"/>
        <v/>
      </c>
      <c r="O27" s="60"/>
      <c r="P27" s="104"/>
      <c r="Q27" s="105"/>
      <c r="R27" s="106">
        <f t="shared" si="1"/>
        <v>5</v>
      </c>
      <c r="S27" s="102"/>
      <c r="T27" s="103"/>
      <c r="U27" s="92"/>
    </row>
    <row r="28" spans="1:21">
      <c r="A28" s="55"/>
      <c r="B28" s="4"/>
      <c r="C28" s="4"/>
      <c r="D28" s="4"/>
      <c r="E28" s="4"/>
      <c r="F28" s="4"/>
      <c r="G28" s="4"/>
      <c r="H28" s="4"/>
      <c r="I28" s="137"/>
      <c r="J28" s="138"/>
      <c r="K28" s="138"/>
      <c r="L28" s="138"/>
      <c r="M28" s="138"/>
      <c r="N28" s="8" t="str">
        <f t="shared" si="0"/>
        <v/>
      </c>
      <c r="O28" s="60"/>
      <c r="P28" s="104"/>
      <c r="Q28" s="105"/>
      <c r="R28" s="106">
        <f t="shared" si="1"/>
        <v>5</v>
      </c>
      <c r="S28" s="102"/>
      <c r="T28" s="103"/>
      <c r="U28" s="92"/>
    </row>
    <row r="29" spans="1:21">
      <c r="A29" s="55"/>
      <c r="B29" s="4"/>
      <c r="C29" s="4"/>
      <c r="D29" s="4"/>
      <c r="E29" s="4"/>
      <c r="F29" s="4"/>
      <c r="G29" s="4"/>
      <c r="H29" s="4"/>
      <c r="I29" s="137"/>
      <c r="J29" s="138"/>
      <c r="K29" s="138"/>
      <c r="L29" s="138"/>
      <c r="M29" s="138"/>
      <c r="N29" s="8" t="str">
        <f t="shared" si="0"/>
        <v/>
      </c>
      <c r="O29" s="60"/>
      <c r="P29" s="104"/>
      <c r="Q29" s="105"/>
      <c r="R29" s="106">
        <f t="shared" si="1"/>
        <v>5</v>
      </c>
      <c r="S29" s="102"/>
      <c r="T29" s="103"/>
      <c r="U29" s="92"/>
    </row>
    <row r="30" spans="1:21">
      <c r="A30" s="55"/>
      <c r="B30" s="4"/>
      <c r="C30" s="4"/>
      <c r="D30" s="4"/>
      <c r="E30" s="4"/>
      <c r="F30" s="4"/>
      <c r="G30" s="4"/>
      <c r="H30" s="4"/>
      <c r="I30" s="137"/>
      <c r="J30" s="138"/>
      <c r="K30" s="138"/>
      <c r="L30" s="138"/>
      <c r="M30" s="138"/>
      <c r="N30" s="8" t="str">
        <f t="shared" si="0"/>
        <v/>
      </c>
      <c r="O30" s="60"/>
      <c r="P30" s="104"/>
      <c r="Q30" s="105"/>
      <c r="R30" s="106">
        <f t="shared" si="1"/>
        <v>5</v>
      </c>
      <c r="S30" s="102"/>
      <c r="T30" s="103"/>
      <c r="U30" s="92"/>
    </row>
    <row r="31" spans="1:21">
      <c r="A31" s="55"/>
      <c r="B31" s="4"/>
      <c r="C31" s="4"/>
      <c r="D31" s="4"/>
      <c r="E31" s="4"/>
      <c r="F31" s="4"/>
      <c r="G31" s="4"/>
      <c r="H31" s="4"/>
      <c r="I31" s="137"/>
      <c r="J31" s="138"/>
      <c r="K31" s="138"/>
      <c r="L31" s="138"/>
      <c r="M31" s="138"/>
      <c r="N31" s="8" t="str">
        <f t="shared" si="0"/>
        <v/>
      </c>
      <c r="O31" s="60"/>
      <c r="P31" s="104"/>
      <c r="Q31" s="105"/>
      <c r="R31" s="106">
        <f t="shared" si="1"/>
        <v>5</v>
      </c>
      <c r="S31" s="102"/>
      <c r="T31" s="103"/>
      <c r="U31" s="92"/>
    </row>
    <row r="32" spans="1:21">
      <c r="A32" s="55"/>
      <c r="B32" s="4"/>
      <c r="C32" s="4"/>
      <c r="D32" s="4"/>
      <c r="E32" s="4"/>
      <c r="F32" s="4"/>
      <c r="G32" s="4"/>
      <c r="H32" s="4"/>
      <c r="I32" s="137"/>
      <c r="J32" s="138"/>
      <c r="K32" s="138"/>
      <c r="L32" s="138"/>
      <c r="M32" s="138"/>
      <c r="N32" s="8" t="str">
        <f t="shared" si="0"/>
        <v/>
      </c>
      <c r="O32" s="60"/>
      <c r="P32" s="104"/>
      <c r="Q32" s="105"/>
      <c r="R32" s="106">
        <f t="shared" si="1"/>
        <v>5</v>
      </c>
      <c r="S32" s="102"/>
      <c r="T32" s="103"/>
      <c r="U32" s="92"/>
    </row>
    <row r="33" spans="1:21">
      <c r="A33" s="55"/>
      <c r="B33" s="4"/>
      <c r="C33" s="4"/>
      <c r="D33" s="4"/>
      <c r="E33" s="4"/>
      <c r="F33" s="4"/>
      <c r="G33" s="4"/>
      <c r="H33" s="4"/>
      <c r="I33" s="137"/>
      <c r="J33" s="138"/>
      <c r="K33" s="138"/>
      <c r="L33" s="138"/>
      <c r="M33" s="138"/>
      <c r="N33" s="8" t="str">
        <f t="shared" si="0"/>
        <v/>
      </c>
      <c r="O33" s="60"/>
      <c r="P33" s="104"/>
      <c r="Q33" s="105"/>
      <c r="R33" s="106">
        <f t="shared" si="1"/>
        <v>5</v>
      </c>
      <c r="S33" s="102"/>
      <c r="T33" s="103"/>
      <c r="U33" s="92"/>
    </row>
    <row r="34" spans="1:21">
      <c r="A34" s="55"/>
      <c r="B34" s="4"/>
      <c r="C34" s="4"/>
      <c r="D34" s="4"/>
      <c r="E34" s="4"/>
      <c r="F34" s="4"/>
      <c r="G34" s="4"/>
      <c r="H34" s="4"/>
      <c r="I34" s="137"/>
      <c r="J34" s="138"/>
      <c r="K34" s="138"/>
      <c r="L34" s="138"/>
      <c r="M34" s="138"/>
      <c r="N34" s="8" t="str">
        <f t="shared" si="0"/>
        <v/>
      </c>
      <c r="O34" s="60"/>
      <c r="P34" s="104"/>
      <c r="Q34" s="105"/>
      <c r="R34" s="106">
        <f t="shared" si="1"/>
        <v>5</v>
      </c>
      <c r="S34" s="102"/>
      <c r="T34" s="103"/>
      <c r="U34" s="92"/>
    </row>
    <row r="35" spans="1:21">
      <c r="A35" s="55"/>
      <c r="B35" s="4"/>
      <c r="C35" s="4"/>
      <c r="D35" s="4"/>
      <c r="E35" s="4"/>
      <c r="F35" s="4"/>
      <c r="G35" s="4"/>
      <c r="H35" s="4"/>
      <c r="I35" s="137"/>
      <c r="J35" s="138"/>
      <c r="K35" s="138"/>
      <c r="L35" s="138"/>
      <c r="M35" s="138"/>
      <c r="N35" s="8" t="str">
        <f t="shared" si="0"/>
        <v/>
      </c>
      <c r="O35" s="60"/>
      <c r="P35" s="104"/>
      <c r="Q35" s="105"/>
      <c r="R35" s="106">
        <f t="shared" si="1"/>
        <v>5</v>
      </c>
      <c r="S35" s="102"/>
      <c r="T35" s="103"/>
      <c r="U35" s="92"/>
    </row>
    <row r="36" spans="1:21">
      <c r="A36" s="55"/>
      <c r="B36" s="4"/>
      <c r="C36" s="4"/>
      <c r="D36" s="4"/>
      <c r="E36" s="4"/>
      <c r="F36" s="4"/>
      <c r="G36" s="4"/>
      <c r="H36" s="4"/>
      <c r="I36" s="137"/>
      <c r="J36" s="138"/>
      <c r="K36" s="138"/>
      <c r="L36" s="138"/>
      <c r="M36" s="138"/>
      <c r="N36" s="8" t="str">
        <f t="shared" si="0"/>
        <v/>
      </c>
      <c r="O36" s="60"/>
      <c r="P36" s="104"/>
      <c r="Q36" s="105"/>
      <c r="R36" s="106">
        <f t="shared" si="1"/>
        <v>5</v>
      </c>
      <c r="S36" s="102"/>
      <c r="T36" s="103"/>
      <c r="U36" s="92"/>
    </row>
    <row r="37" spans="1:21">
      <c r="A37" s="55"/>
      <c r="B37" s="4"/>
      <c r="C37" s="4"/>
      <c r="D37" s="4"/>
      <c r="E37" s="4"/>
      <c r="F37" s="4"/>
      <c r="G37" s="4"/>
      <c r="H37" s="4"/>
      <c r="I37" s="137"/>
      <c r="J37" s="138"/>
      <c r="K37" s="138"/>
      <c r="L37" s="138"/>
      <c r="M37" s="138"/>
      <c r="N37" s="8" t="str">
        <f t="shared" si="0"/>
        <v/>
      </c>
      <c r="O37" s="60"/>
      <c r="P37" s="104"/>
      <c r="Q37" s="105"/>
      <c r="R37" s="106">
        <f t="shared" si="1"/>
        <v>5</v>
      </c>
      <c r="S37" s="102"/>
      <c r="T37" s="103"/>
      <c r="U37" s="92"/>
    </row>
    <row r="38" spans="1:21">
      <c r="A38" s="55"/>
      <c r="B38" s="4"/>
      <c r="C38" s="4"/>
      <c r="D38" s="4"/>
      <c r="E38" s="4"/>
      <c r="F38" s="4"/>
      <c r="G38" s="4"/>
      <c r="H38" s="4"/>
      <c r="I38" s="137"/>
      <c r="J38" s="138"/>
      <c r="K38" s="138"/>
      <c r="L38" s="138"/>
      <c r="M38" s="138"/>
      <c r="N38" s="8" t="str">
        <f t="shared" si="0"/>
        <v/>
      </c>
      <c r="O38" s="60"/>
      <c r="P38" s="104"/>
      <c r="Q38" s="105"/>
      <c r="R38" s="106">
        <f t="shared" si="1"/>
        <v>5</v>
      </c>
      <c r="S38" s="102"/>
      <c r="T38" s="103"/>
      <c r="U38" s="92"/>
    </row>
    <row r="39" spans="1:21">
      <c r="A39" s="55"/>
      <c r="B39" s="4"/>
      <c r="C39" s="4"/>
      <c r="D39" s="4"/>
      <c r="E39" s="4"/>
      <c r="F39" s="4"/>
      <c r="G39" s="4"/>
      <c r="H39" s="4"/>
      <c r="I39" s="137"/>
      <c r="J39" s="138"/>
      <c r="K39" s="138"/>
      <c r="L39" s="138"/>
      <c r="M39" s="138"/>
      <c r="N39" s="8" t="str">
        <f t="shared" si="0"/>
        <v/>
      </c>
      <c r="O39" s="60"/>
      <c r="P39" s="104"/>
      <c r="Q39" s="105"/>
      <c r="R39" s="106">
        <f t="shared" si="1"/>
        <v>5</v>
      </c>
      <c r="S39" s="102"/>
      <c r="T39" s="103"/>
      <c r="U39" s="92"/>
    </row>
    <row r="40" spans="1:21">
      <c r="A40" s="55"/>
      <c r="B40" s="4"/>
      <c r="C40" s="4"/>
      <c r="D40" s="4"/>
      <c r="E40" s="4"/>
      <c r="F40" s="4"/>
      <c r="G40" s="4"/>
      <c r="H40" s="4"/>
      <c r="I40" s="137"/>
      <c r="J40" s="138"/>
      <c r="K40" s="138"/>
      <c r="L40" s="138"/>
      <c r="M40" s="138"/>
      <c r="N40" s="8" t="str">
        <f t="shared" si="0"/>
        <v/>
      </c>
      <c r="O40" s="60"/>
      <c r="P40" s="104"/>
      <c r="Q40" s="105"/>
      <c r="R40" s="106">
        <f t="shared" si="1"/>
        <v>5</v>
      </c>
      <c r="S40" s="102"/>
      <c r="T40" s="103"/>
      <c r="U40" s="92"/>
    </row>
    <row r="41" spans="1:21">
      <c r="A41" s="55"/>
      <c r="B41" s="4"/>
      <c r="C41" s="4"/>
      <c r="D41" s="4"/>
      <c r="E41" s="4"/>
      <c r="F41" s="4"/>
      <c r="G41" s="4"/>
      <c r="H41" s="4"/>
      <c r="I41" s="137"/>
      <c r="J41" s="138"/>
      <c r="K41" s="138"/>
      <c r="L41" s="138"/>
      <c r="M41" s="138"/>
      <c r="N41" s="8" t="str">
        <f t="shared" si="0"/>
        <v/>
      </c>
      <c r="O41" s="60"/>
      <c r="P41" s="104"/>
      <c r="Q41" s="105"/>
      <c r="R41" s="106">
        <f t="shared" si="1"/>
        <v>5</v>
      </c>
      <c r="S41" s="102"/>
      <c r="T41" s="103"/>
      <c r="U41" s="92"/>
    </row>
    <row r="42" spans="1:21">
      <c r="A42" s="55"/>
      <c r="B42" s="4"/>
      <c r="C42" s="4"/>
      <c r="D42" s="4"/>
      <c r="E42" s="4"/>
      <c r="F42" s="4"/>
      <c r="G42" s="4"/>
      <c r="H42" s="4"/>
      <c r="I42" s="137"/>
      <c r="J42" s="138"/>
      <c r="K42" s="138"/>
      <c r="L42" s="138"/>
      <c r="M42" s="138"/>
      <c r="N42" s="8" t="str">
        <f t="shared" si="0"/>
        <v/>
      </c>
      <c r="O42" s="60"/>
      <c r="P42" s="104"/>
      <c r="Q42" s="105"/>
      <c r="R42" s="106">
        <f t="shared" si="1"/>
        <v>5</v>
      </c>
      <c r="S42" s="102"/>
      <c r="T42" s="103"/>
      <c r="U42" s="92"/>
    </row>
    <row r="43" spans="1:21">
      <c r="A43" s="56"/>
      <c r="I43" s="137"/>
      <c r="J43" s="138"/>
      <c r="K43" s="138"/>
      <c r="L43" s="138"/>
      <c r="M43" s="138"/>
      <c r="N43" s="8" t="str">
        <f t="shared" si="0"/>
        <v/>
      </c>
      <c r="O43" s="60"/>
      <c r="P43" s="104"/>
      <c r="Q43" s="105"/>
      <c r="R43" s="106">
        <f t="shared" si="1"/>
        <v>5</v>
      </c>
      <c r="S43" s="102"/>
      <c r="T43" s="103"/>
      <c r="U43" s="92"/>
    </row>
    <row r="44" spans="1:21">
      <c r="A44" s="56"/>
      <c r="I44" s="137"/>
      <c r="J44" s="138"/>
      <c r="K44" s="138"/>
      <c r="L44" s="138"/>
      <c r="M44" s="138"/>
      <c r="N44" s="8" t="str">
        <f t="shared" si="0"/>
        <v/>
      </c>
      <c r="O44" s="60"/>
      <c r="P44" s="104"/>
      <c r="Q44" s="105"/>
      <c r="R44" s="106">
        <f t="shared" si="1"/>
        <v>5</v>
      </c>
      <c r="S44" s="102"/>
      <c r="T44" s="103"/>
      <c r="U44" s="92"/>
    </row>
    <row r="45" spans="1:21">
      <c r="A45" s="56"/>
      <c r="I45" s="137"/>
      <c r="J45" s="138"/>
      <c r="K45" s="138"/>
      <c r="L45" s="138"/>
      <c r="M45" s="138"/>
      <c r="N45" s="8" t="str">
        <f t="shared" si="0"/>
        <v/>
      </c>
      <c r="O45" s="60"/>
      <c r="P45" s="104"/>
      <c r="Q45" s="105"/>
      <c r="R45" s="106">
        <f t="shared" si="1"/>
        <v>5</v>
      </c>
      <c r="S45" s="102"/>
      <c r="T45" s="103"/>
      <c r="U45" s="92"/>
    </row>
    <row r="46" spans="1:21">
      <c r="A46" s="56"/>
      <c r="I46" s="137"/>
      <c r="J46" s="138"/>
      <c r="K46" s="138"/>
      <c r="L46" s="138"/>
      <c r="M46" s="138"/>
      <c r="N46" s="8" t="str">
        <f t="shared" si="0"/>
        <v/>
      </c>
      <c r="O46" s="60"/>
      <c r="P46" s="104"/>
      <c r="Q46" s="105"/>
      <c r="R46" s="106">
        <f t="shared" si="1"/>
        <v>5</v>
      </c>
      <c r="S46" s="102"/>
      <c r="T46" s="103"/>
      <c r="U46" s="92"/>
    </row>
    <row r="47" spans="1:21" ht="13.5" thickBot="1">
      <c r="A47" s="61"/>
      <c r="B47" s="62"/>
      <c r="C47" s="62"/>
      <c r="D47" s="62"/>
      <c r="E47" s="62"/>
      <c r="F47" s="62"/>
      <c r="G47" s="62"/>
      <c r="H47" s="62"/>
      <c r="I47" s="139"/>
      <c r="J47" s="140"/>
      <c r="K47" s="140"/>
      <c r="L47" s="140"/>
      <c r="M47" s="140"/>
      <c r="N47" s="9" t="str">
        <f t="shared" si="0"/>
        <v/>
      </c>
      <c r="O47" s="60"/>
      <c r="P47" s="107"/>
      <c r="Q47" s="108"/>
      <c r="R47" s="109">
        <f t="shared" si="1"/>
        <v>5</v>
      </c>
      <c r="S47" s="110"/>
      <c r="T47" s="111"/>
      <c r="U47" s="94"/>
    </row>
    <row r="48" spans="1:21">
      <c r="A48" s="19" t="s">
        <v>172</v>
      </c>
      <c r="B48" s="28"/>
      <c r="C48" s="28"/>
      <c r="D48" s="28" t="s">
        <v>0</v>
      </c>
      <c r="E48" s="12" t="s">
        <v>173</v>
      </c>
      <c r="F48" s="12" t="s">
        <v>174</v>
      </c>
      <c r="G48" s="23" t="s">
        <v>1</v>
      </c>
      <c r="H48" s="12" t="s">
        <v>2</v>
      </c>
      <c r="I48" s="12" t="s">
        <v>3</v>
      </c>
      <c r="J48" s="24" t="s">
        <v>4</v>
      </c>
      <c r="K48" s="12" t="s">
        <v>5</v>
      </c>
      <c r="L48" s="12" t="s">
        <v>6</v>
      </c>
      <c r="M48" s="12" t="s">
        <v>175</v>
      </c>
      <c r="N48" s="13" t="s">
        <v>80</v>
      </c>
      <c r="O48" s="65"/>
    </row>
    <row r="49" spans="1:15">
      <c r="A49" s="149" t="s">
        <v>9</v>
      </c>
      <c r="B49" s="150"/>
      <c r="C49" s="150"/>
      <c r="D49" s="123" t="str">
        <f>IF($A49="","",VLOOKUP($A49,Lookups!$A$3:$J$64,2,FALSE))</f>
        <v>Brawl</v>
      </c>
      <c r="E49" s="73"/>
      <c r="F49" s="27" t="s">
        <v>11</v>
      </c>
      <c r="G49" s="58">
        <f>IF($A49="","",VLOOKUP($A49,Lookups!$A$3:$J$64,3,FALSE)+Quickness)</f>
        <v>0</v>
      </c>
      <c r="H49" s="22" t="s">
        <v>11</v>
      </c>
      <c r="I49" s="22">
        <f>IF($A49="","",VLOOKUP($A49,Lookups!$A$3:$J$64,5,FALSE)+E49+Quickness)</f>
        <v>0</v>
      </c>
      <c r="J49" s="59" t="s">
        <v>11</v>
      </c>
      <c r="K49" s="10" t="str">
        <f>IF($A49="","",VLOOKUP($A49,Lookups!$A$3:$J$64,7,FALSE))</f>
        <v>N/A</v>
      </c>
      <c r="L49" s="10">
        <f>IF($A49="","",VLOOKUP($A49,Lookups!$A$3:$J$64,8,FALSE))</f>
        <v>0</v>
      </c>
      <c r="M49" s="27" t="str">
        <f>IF($A49="","",VLOOKUP($A49,Lookups!$A$3:$J$64,10,FALSE))</f>
        <v>N/A</v>
      </c>
      <c r="N49" s="14" t="str">
        <f>IF($A49="","",VLOOKUP($A49,Lookups!$A$3:$J$64,9,FALSE))</f>
        <v>N/A</v>
      </c>
      <c r="O49" s="27"/>
    </row>
    <row r="50" spans="1:15">
      <c r="A50" s="149" t="s">
        <v>12</v>
      </c>
      <c r="B50" s="150"/>
      <c r="C50" s="150"/>
      <c r="D50" s="123" t="str">
        <f>IF($A50="","",VLOOKUP($A50,Lookups!$A$3:$J$64,2,FALSE))</f>
        <v>Brawl</v>
      </c>
      <c r="E50" s="73"/>
      <c r="F50" s="27" t="s">
        <v>11</v>
      </c>
      <c r="G50" s="58">
        <f>IF($A50="","",VLOOKUP($A50,Lookups!$A$3:$J$64,3,FALSE)+Quickness)</f>
        <v>0</v>
      </c>
      <c r="H50" s="22">
        <f>IF($A50="","",VLOOKUP($A50,Lookups!$A$3:$J$64,4,FALSE)+E50+Dexterity)</f>
        <v>0</v>
      </c>
      <c r="I50" s="22">
        <f>IF($A50="","",VLOOKUP($A50,Lookups!$A$3:$J$64,5,FALSE)+E50+Quickness)</f>
        <v>0</v>
      </c>
      <c r="J50" s="59">
        <f>IF($A50="","",VLOOKUP($A50,Lookups!$A$3:$J$64,6,FALSE)+Strength)</f>
        <v>0</v>
      </c>
      <c r="K50" s="10" t="str">
        <f>IF($A50="","",VLOOKUP($A50,Lookups!$A$3:$J$64,7,FALSE))</f>
        <v>N/A</v>
      </c>
      <c r="L50" s="10">
        <f>IF($A50="","",VLOOKUP($A50,Lookups!$A$3:$J$64,8,FALSE))</f>
        <v>0</v>
      </c>
      <c r="M50" s="27" t="str">
        <f>IF($A50="","",VLOOKUP($A50,Lookups!$A$3:$J$64,10,FALSE))</f>
        <v>N/A</v>
      </c>
      <c r="N50" s="14" t="str">
        <f>IF($A50="","",VLOOKUP($A50,Lookups!$A$3:$J$64,9,FALSE))</f>
        <v>N/A</v>
      </c>
      <c r="O50" s="27"/>
    </row>
    <row r="51" spans="1:15">
      <c r="A51" s="149" t="s">
        <v>13</v>
      </c>
      <c r="B51" s="150"/>
      <c r="C51" s="150"/>
      <c r="D51" s="123" t="str">
        <f>IF($A51="","",VLOOKUP($A51,Lookups!$A$3:$J$64,2,FALSE))</f>
        <v>Brawl</v>
      </c>
      <c r="E51" s="73"/>
      <c r="F51" s="27" t="s">
        <v>11</v>
      </c>
      <c r="G51" s="58">
        <f>IF($A51="","",VLOOKUP($A51,Lookups!$A$3:$J$64,3,FALSE)+Quickness)</f>
        <v>-1</v>
      </c>
      <c r="H51" s="22">
        <f>IF($A51="","",VLOOKUP($A51,Lookups!$A$3:$J$64,4,FALSE)+E51+Dexterity)</f>
        <v>0</v>
      </c>
      <c r="I51" s="22">
        <f>IF($A51="","",VLOOKUP($A51,Lookups!$A$3:$J$64,5,FALSE)+E51+Quickness)</f>
        <v>-1</v>
      </c>
      <c r="J51" s="59">
        <f>IF($A51="","",VLOOKUP($A51,Lookups!$A$3:$J$64,6,FALSE)+Strength)</f>
        <v>3</v>
      </c>
      <c r="K51" s="10" t="str">
        <f>IF($A51="","",VLOOKUP($A51,Lookups!$A$3:$J$64,7,FALSE))</f>
        <v>N/A</v>
      </c>
      <c r="L51" s="10">
        <f>IF($A51="","",VLOOKUP($A51,Lookups!$A$3:$J$64,8,FALSE))</f>
        <v>0</v>
      </c>
      <c r="M51" s="27" t="str">
        <f>IF($A51="","",VLOOKUP($A51,Lookups!$A$3:$J$64,10,FALSE))</f>
        <v>N/A</v>
      </c>
      <c r="N51" s="14" t="str">
        <f>IF($A51="","",VLOOKUP($A51,Lookups!$A$3:$J$64,9,FALSE))</f>
        <v>N/A</v>
      </c>
      <c r="O51" s="27"/>
    </row>
    <row r="52" spans="1:15">
      <c r="A52" s="147"/>
      <c r="B52" s="148"/>
      <c r="C52" s="148"/>
      <c r="D52" s="123" t="str">
        <f>IF($A52="","",VLOOKUP($A52,Lookups!$A$3:$J$64,2,FALSE))</f>
        <v/>
      </c>
      <c r="E52" s="73"/>
      <c r="F52" s="74"/>
      <c r="G52" s="58" t="str">
        <f>IF($A52="","",VLOOKUP($A52,Lookups!$A$3:$J$64,3,FALSE)+Quickness)</f>
        <v/>
      </c>
      <c r="H52" s="22" t="str">
        <f>IF($A52="","",VLOOKUP($A52,Lookups!$A$3:$J$64,4,FALSE)+E52+Dexterity)</f>
        <v/>
      </c>
      <c r="I52" s="22" t="str">
        <f>IF($A52="","",VLOOKUP($A52,Lookups!$A$3:$J$64,5,FALSE)+E52+Quickness)</f>
        <v/>
      </c>
      <c r="J52" s="59" t="str">
        <f>IF($A52="","",VLOOKUP($A52,Lookups!$A$3:$J$64,6,FALSE)+Strength)</f>
        <v/>
      </c>
      <c r="K52" s="10" t="str">
        <f>IF($A52="","",VLOOKUP($A52,Lookups!$A$3:$J$64,7,FALSE))</f>
        <v/>
      </c>
      <c r="L52" s="10" t="str">
        <f>IF($A52="","",VLOOKUP($A52,Lookups!$A$3:$J$64,8,FALSE))</f>
        <v/>
      </c>
      <c r="M52" s="27" t="str">
        <f>IF($A52="","",VLOOKUP($A52,Lookups!$A$3:$J$64,10,FALSE))</f>
        <v/>
      </c>
      <c r="N52" s="14" t="str">
        <f>IF($A52="","",VLOOKUP($A52,Lookups!$A$3:$J$64,9,FALSE))</f>
        <v/>
      </c>
      <c r="O52" s="27"/>
    </row>
    <row r="53" spans="1:15">
      <c r="A53" s="147"/>
      <c r="B53" s="148"/>
      <c r="C53" s="148"/>
      <c r="D53" s="123" t="str">
        <f>IF($A53="","",VLOOKUP($A53,Lookups!$A$3:$J$64,2,FALSE))</f>
        <v/>
      </c>
      <c r="E53" s="73"/>
      <c r="F53" s="74"/>
      <c r="G53" s="58" t="str">
        <f>IF($A53="","",VLOOKUP($A53,Lookups!$A$3:$J$64,3,FALSE)+Quickness)</f>
        <v/>
      </c>
      <c r="H53" s="22" t="str">
        <f>IF($A53="","",VLOOKUP($A53,Lookups!$A$3:$J$64,4,FALSE)+E53+Dexterity)</f>
        <v/>
      </c>
      <c r="I53" s="22" t="str">
        <f>IF($A53="","",VLOOKUP($A53,Lookups!$A$3:$J$64,5,FALSE)+E53+Quickness)</f>
        <v/>
      </c>
      <c r="J53" s="59" t="str">
        <f>IF($A53="","",VLOOKUP($A53,Lookups!$A$3:$J$64,6,FALSE)+Strength)</f>
        <v/>
      </c>
      <c r="K53" s="10" t="str">
        <f>IF($A53="","",VLOOKUP($A53,Lookups!$A$3:$J$64,7,FALSE))</f>
        <v/>
      </c>
      <c r="L53" s="10" t="str">
        <f>IF($A53="","",VLOOKUP($A53,Lookups!$A$3:$J$64,8,FALSE))</f>
        <v/>
      </c>
      <c r="M53" s="27" t="str">
        <f>IF($A53="","",VLOOKUP($A53,Lookups!$A$3:$J$64,10,FALSE))</f>
        <v/>
      </c>
      <c r="N53" s="14" t="str">
        <f>IF($A53="","",VLOOKUP($A53,Lookups!$A$3:$J$64,9,FALSE))</f>
        <v/>
      </c>
      <c r="O53" s="27"/>
    </row>
    <row r="54" spans="1:15">
      <c r="A54" s="147"/>
      <c r="B54" s="148"/>
      <c r="C54" s="148"/>
      <c r="D54" s="123" t="str">
        <f>IF($A54="","",VLOOKUP($A54,Lookups!$A$3:$J$64,2,FALSE))</f>
        <v/>
      </c>
      <c r="E54" s="73"/>
      <c r="F54" s="74"/>
      <c r="G54" s="58" t="str">
        <f>IF($A54="","",VLOOKUP($A54,Lookups!$A$3:$J$64,3,FALSE)+Quickness)</f>
        <v/>
      </c>
      <c r="H54" s="22" t="str">
        <f>IF($A54="","",VLOOKUP($A54,Lookups!$A$3:$J$64,4,FALSE)+E54+Dexterity)</f>
        <v/>
      </c>
      <c r="I54" s="22" t="str">
        <f>IF($A54="","",VLOOKUP($A54,Lookups!$A$3:$J$64,5,FALSE)+E54+Quickness)</f>
        <v/>
      </c>
      <c r="J54" s="59" t="str">
        <f>IF($A54="","",VLOOKUP($A54,Lookups!$A$3:$J$64,6,FALSE)+Strength)</f>
        <v/>
      </c>
      <c r="K54" s="10" t="str">
        <f>IF($A54="","",VLOOKUP($A54,Lookups!$A$3:$J$64,7,FALSE))</f>
        <v/>
      </c>
      <c r="L54" s="10" t="str">
        <f>IF($A54="","",VLOOKUP($A54,Lookups!$A$3:$J$64,8,FALSE))</f>
        <v/>
      </c>
      <c r="M54" s="27" t="str">
        <f>IF($A54="","",VLOOKUP($A54,Lookups!$A$3:$J$64,10,FALSE))</f>
        <v/>
      </c>
      <c r="N54" s="14" t="str">
        <f>IF($A54="","",VLOOKUP($A54,Lookups!$A$3:$J$64,9,FALSE))</f>
        <v/>
      </c>
      <c r="O54" s="27"/>
    </row>
    <row r="55" spans="1:15">
      <c r="A55" s="147"/>
      <c r="B55" s="148"/>
      <c r="C55" s="148"/>
      <c r="D55" s="123" t="str">
        <f>IF($A55="","",VLOOKUP($A55,Lookups!$A$3:$J$64,2,FALSE))</f>
        <v/>
      </c>
      <c r="E55" s="73"/>
      <c r="F55" s="74"/>
      <c r="G55" s="58" t="str">
        <f>IF($A55="","",VLOOKUP($A55,Lookups!$A$3:$J$64,3,FALSE)+Quickness)</f>
        <v/>
      </c>
      <c r="H55" s="22" t="str">
        <f>IF($A55="","",VLOOKUP($A55,Lookups!$A$3:$J$64,4,FALSE)+E55+Dexterity)</f>
        <v/>
      </c>
      <c r="I55" s="22" t="str">
        <f>IF($A55="","",VLOOKUP($A55,Lookups!$A$3:$J$64,5,FALSE)+E55+Quickness)</f>
        <v/>
      </c>
      <c r="J55" s="59" t="str">
        <f>IF($A55="","",VLOOKUP($A55,Lookups!$A$3:$J$64,6,FALSE)+Strength)</f>
        <v/>
      </c>
      <c r="K55" s="10" t="str">
        <f>IF($A55="","",VLOOKUP($A55,Lookups!$A$3:$J$64,7,FALSE))</f>
        <v/>
      </c>
      <c r="L55" s="10" t="str">
        <f>IF($A55="","",VLOOKUP($A55,Lookups!$A$3:$J$64,8,FALSE))</f>
        <v/>
      </c>
      <c r="M55" s="27" t="str">
        <f>IF($A55="","",VLOOKUP($A55,Lookups!$A$3:$J$64,10,FALSE))</f>
        <v/>
      </c>
      <c r="N55" s="14" t="str">
        <f>IF($A55="","",VLOOKUP($A55,Lookups!$A$3:$J$64,9,FALSE))</f>
        <v/>
      </c>
      <c r="O55" s="27"/>
    </row>
    <row r="56" spans="1:15">
      <c r="A56" s="147"/>
      <c r="B56" s="148"/>
      <c r="C56" s="148"/>
      <c r="D56" s="123" t="str">
        <f>IF($A56="","",VLOOKUP($A56,Lookups!$A$3:$J$64,2,FALSE))</f>
        <v/>
      </c>
      <c r="E56" s="73"/>
      <c r="F56" s="74"/>
      <c r="G56" s="58" t="str">
        <f>IF($A56="","",VLOOKUP($A56,Lookups!$A$3:$J$64,3,FALSE)+Quickness)</f>
        <v/>
      </c>
      <c r="H56" s="22" t="str">
        <f>IF($A56="","",VLOOKUP($A56,Lookups!$A$3:$J$64,4,FALSE)+E56+Dexterity)</f>
        <v/>
      </c>
      <c r="I56" s="22" t="str">
        <f>IF($A56="","",VLOOKUP($A56,Lookups!$A$3:$J$64,5,FALSE)+E56+Quickness)</f>
        <v/>
      </c>
      <c r="J56" s="59" t="str">
        <f>IF($A56="","",VLOOKUP($A56,Lookups!$A$3:$J$64,6,FALSE)+Strength)</f>
        <v/>
      </c>
      <c r="K56" s="10" t="str">
        <f>IF($A56="","",VLOOKUP($A56,Lookups!$A$3:$J$64,7,FALSE))</f>
        <v/>
      </c>
      <c r="L56" s="10" t="str">
        <f>IF($A56="","",VLOOKUP($A56,Lookups!$A$3:$J$64,8,FALSE))</f>
        <v/>
      </c>
      <c r="M56" s="27" t="str">
        <f>IF($A56="","",VLOOKUP($A56,Lookups!$A$3:$J$64,10,FALSE))</f>
        <v/>
      </c>
      <c r="N56" s="14" t="str">
        <f>IF($A56="","",VLOOKUP($A56,Lookups!$A$3:$J$64,9,FALSE))</f>
        <v/>
      </c>
      <c r="O56" s="27"/>
    </row>
    <row r="57" spans="1:15" ht="13.5" thickBot="1">
      <c r="A57" s="196"/>
      <c r="B57" s="197"/>
      <c r="C57" s="197"/>
      <c r="D57" s="123" t="str">
        <f>IF($A57="","",VLOOKUP($A57,Lookups!$A$3:$J$64,2,FALSE))</f>
        <v/>
      </c>
      <c r="E57" s="73"/>
      <c r="F57" s="74"/>
      <c r="G57" s="58" t="str">
        <f>IF($A57="","",VLOOKUP($A57,Lookups!$A$3:$J$64,3,FALSE)+Quickness)</f>
        <v/>
      </c>
      <c r="H57" s="22" t="str">
        <f>IF($A57="","",VLOOKUP($A57,Lookups!$A$3:$J$64,4,FALSE)+E57+Dexterity)</f>
        <v/>
      </c>
      <c r="I57" s="22" t="str">
        <f>IF($A57="","",VLOOKUP($A57,Lookups!$A$3:$J$64,5,FALSE)+E57+Quickness)</f>
        <v/>
      </c>
      <c r="J57" s="59" t="str">
        <f>IF($A57="","",VLOOKUP($A57,Lookups!$A$3:$J$64,6,FALSE)+Strength)</f>
        <v/>
      </c>
      <c r="K57" s="10" t="str">
        <f>IF($A57="","",VLOOKUP($A57,Lookups!$A$3:$J$64,7,FALSE))</f>
        <v/>
      </c>
      <c r="L57" s="4"/>
      <c r="M57" s="15" t="str">
        <f>IF($A57="","",VLOOKUP($A57,Lookups!$A$3:$J$64,10,FALSE))</f>
        <v/>
      </c>
      <c r="N57" s="16" t="str">
        <f>IF($A57="","",VLOOKUP($A57,Lookups!$A$3:$J$64,9,FALSE))</f>
        <v/>
      </c>
      <c r="O57" s="27"/>
    </row>
    <row r="58" spans="1:15" ht="13.5" customHeight="1">
      <c r="A58" s="135" t="s">
        <v>225</v>
      </c>
      <c r="B58" s="136"/>
      <c r="C58" s="48"/>
      <c r="D58" s="48"/>
      <c r="E58" s="48"/>
      <c r="F58" s="48"/>
      <c r="G58" s="48"/>
      <c r="H58" s="38"/>
      <c r="I58" s="182" t="s">
        <v>244</v>
      </c>
      <c r="J58" s="183"/>
      <c r="K58" s="188">
        <f>IF(G60="N/A",0,IF(E60="Yes",G60,0))+Stamina</f>
        <v>2</v>
      </c>
      <c r="L58" s="189"/>
      <c r="M58" s="52" t="s">
        <v>236</v>
      </c>
      <c r="N58" s="44">
        <f>IF(Strength&lt;0,N60,MAX(N60-Strength,0))</f>
        <v>2</v>
      </c>
      <c r="O58" s="43"/>
    </row>
    <row r="59" spans="1:15" ht="13.5" customHeight="1">
      <c r="A59" s="20" t="s">
        <v>176</v>
      </c>
      <c r="B59" s="194" t="s">
        <v>177</v>
      </c>
      <c r="C59" s="194"/>
      <c r="D59" s="194"/>
      <c r="E59" s="125" t="s">
        <v>179</v>
      </c>
      <c r="F59" s="125" t="s">
        <v>80</v>
      </c>
      <c r="G59" s="125" t="s">
        <v>178</v>
      </c>
      <c r="H59" s="21" t="s">
        <v>6</v>
      </c>
      <c r="I59" s="184"/>
      <c r="J59" s="185"/>
      <c r="K59" s="190"/>
      <c r="L59" s="191"/>
      <c r="M59" s="53" t="s">
        <v>202</v>
      </c>
      <c r="N59" s="45">
        <f>SUMIF($F$49:$F$57,"Yes",$L$49:$L$57)+SUMIF($E$60:$E$60,"Yes",$H$60:$H$60)+ SUMIF(M63:M69,"Yes",$N$63:$N$69)</f>
        <v>2</v>
      </c>
      <c r="O59" s="43"/>
    </row>
    <row r="60" spans="1:15" ht="13.5" customHeight="1" thickBot="1">
      <c r="A60" s="75" t="s">
        <v>254</v>
      </c>
      <c r="B60" s="195" t="s">
        <v>255</v>
      </c>
      <c r="C60" s="195"/>
      <c r="D60" s="195"/>
      <c r="E60" s="76" t="s">
        <v>194</v>
      </c>
      <c r="F60" s="15" t="str">
        <f>IF(ISERROR(VLOOKUP(A60&amp;" "&amp;B60,Lookups!$A$69:$D$80,4,FALSE)),"N/A",VLOOKUP(A60&amp;" "&amp;B60,Lookups!$A$69:$D$80,4,FALSE))</f>
        <v>Std.</v>
      </c>
      <c r="G60" s="15">
        <f>IF(ISERROR(VLOOKUP(A60&amp;" "&amp;B60,Lookups!$A$69:$D$80,2,FALSE)),"N/A",VLOOKUP(A60&amp;" "&amp;B60,Lookups!$A$69:$D$80,2,FALSE))</f>
        <v>2</v>
      </c>
      <c r="H60" s="16">
        <f>IF(ISERROR(VLOOKUP(A60&amp;" "&amp;B60,Lookups!$A$69:$D$80,3,FALSE)),"N/A",VLOOKUP(A60&amp;" "&amp;B60,Lookups!$A$69:$D$80,3,FALSE))</f>
        <v>2</v>
      </c>
      <c r="I60" s="186"/>
      <c r="J60" s="187"/>
      <c r="K60" s="192"/>
      <c r="L60" s="193"/>
      <c r="M60" s="54" t="s">
        <v>203</v>
      </c>
      <c r="N60" s="47">
        <f>ROUNDDOWN(((SQRT((8*((N59)))+1)-1)/2),0)+IF(ROUNDDOWN(((SQRT((8*((N59)))+1)-1)/2),0)=((SQRT((8*((N59)))+1)-1)/2),0,1)</f>
        <v>2</v>
      </c>
      <c r="O60" s="43"/>
    </row>
    <row r="61" spans="1:15">
      <c r="A61" s="135" t="s">
        <v>226</v>
      </c>
      <c r="B61" s="136"/>
      <c r="C61" s="4"/>
      <c r="D61" s="4"/>
      <c r="E61" s="4"/>
      <c r="F61" s="4"/>
      <c r="G61" s="4"/>
      <c r="H61" s="4"/>
      <c r="I61" s="4"/>
      <c r="J61" s="4"/>
      <c r="K61" s="4"/>
      <c r="L61" s="4"/>
      <c r="M61" s="4"/>
      <c r="N61" s="49"/>
      <c r="O61" s="4"/>
    </row>
    <row r="62" spans="1:15">
      <c r="A62" s="141" t="s">
        <v>180</v>
      </c>
      <c r="B62" s="142"/>
      <c r="C62" s="142"/>
      <c r="D62" s="142"/>
      <c r="E62" s="142"/>
      <c r="F62" s="142"/>
      <c r="G62" s="142"/>
      <c r="H62" s="142"/>
      <c r="I62" s="142"/>
      <c r="J62" s="142"/>
      <c r="K62" s="142"/>
      <c r="L62" s="142"/>
      <c r="M62" s="124" t="s">
        <v>174</v>
      </c>
      <c r="N62" s="18" t="s">
        <v>6</v>
      </c>
      <c r="O62" s="4"/>
    </row>
    <row r="63" spans="1:15">
      <c r="A63" s="126"/>
      <c r="B63" s="127"/>
      <c r="C63" s="127"/>
      <c r="D63" s="127"/>
      <c r="E63" s="127"/>
      <c r="F63" s="127"/>
      <c r="G63" s="127"/>
      <c r="H63" s="127"/>
      <c r="I63" s="127"/>
      <c r="J63" s="127"/>
      <c r="K63" s="127"/>
      <c r="L63" s="128"/>
      <c r="M63" s="77"/>
      <c r="N63" s="78"/>
      <c r="O63" s="4"/>
    </row>
    <row r="64" spans="1:15">
      <c r="A64" s="79"/>
      <c r="B64" s="80"/>
      <c r="C64" s="80"/>
      <c r="D64" s="80"/>
      <c r="E64" s="80"/>
      <c r="F64" s="80"/>
      <c r="G64" s="80"/>
      <c r="H64" s="80"/>
      <c r="I64" s="80"/>
      <c r="J64" s="80"/>
      <c r="K64" s="80"/>
      <c r="L64" s="81"/>
      <c r="M64" s="82"/>
      <c r="N64" s="51"/>
      <c r="O64" s="4"/>
    </row>
    <row r="65" spans="1:15">
      <c r="A65" s="79"/>
      <c r="B65" s="80"/>
      <c r="C65" s="80"/>
      <c r="D65" s="80"/>
      <c r="E65" s="80"/>
      <c r="F65" s="80"/>
      <c r="G65" s="80"/>
      <c r="H65" s="80"/>
      <c r="I65" s="80"/>
      <c r="J65" s="80"/>
      <c r="K65" s="80"/>
      <c r="L65" s="81"/>
      <c r="M65" s="82"/>
      <c r="N65" s="51"/>
      <c r="O65" s="4"/>
    </row>
    <row r="66" spans="1:15">
      <c r="A66" s="79"/>
      <c r="B66" s="80"/>
      <c r="C66" s="80"/>
      <c r="D66" s="80"/>
      <c r="E66" s="80"/>
      <c r="F66" s="80"/>
      <c r="G66" s="80"/>
      <c r="H66" s="80"/>
      <c r="I66" s="80"/>
      <c r="J66" s="80"/>
      <c r="K66" s="80"/>
      <c r="L66" s="81"/>
      <c r="M66" s="82"/>
      <c r="N66" s="51"/>
      <c r="O66" s="4"/>
    </row>
    <row r="67" spans="1:15">
      <c r="A67" s="79"/>
      <c r="B67" s="80"/>
      <c r="C67" s="80"/>
      <c r="D67" s="80"/>
      <c r="E67" s="80"/>
      <c r="F67" s="80"/>
      <c r="G67" s="80"/>
      <c r="H67" s="80"/>
      <c r="I67" s="80"/>
      <c r="J67" s="80"/>
      <c r="K67" s="80"/>
      <c r="L67" s="81"/>
      <c r="M67" s="82"/>
      <c r="N67" s="51"/>
      <c r="O67" s="4"/>
    </row>
    <row r="68" spans="1:15">
      <c r="A68" s="79"/>
      <c r="B68" s="80"/>
      <c r="C68" s="80"/>
      <c r="D68" s="80"/>
      <c r="E68" s="80"/>
      <c r="F68" s="80"/>
      <c r="G68" s="80"/>
      <c r="H68" s="80"/>
      <c r="I68" s="80"/>
      <c r="J68" s="80"/>
      <c r="K68" s="80"/>
      <c r="L68" s="81"/>
      <c r="M68" s="82"/>
      <c r="N68" s="51"/>
      <c r="O68" s="4"/>
    </row>
    <row r="69" spans="1:15" ht="13.5" thickBot="1">
      <c r="A69" s="83"/>
      <c r="B69" s="84"/>
      <c r="C69" s="84"/>
      <c r="D69" s="84"/>
      <c r="E69" s="84"/>
      <c r="F69" s="84"/>
      <c r="G69" s="84"/>
      <c r="H69" s="84"/>
      <c r="I69" s="84"/>
      <c r="J69" s="84"/>
      <c r="K69" s="84"/>
      <c r="L69" s="85"/>
      <c r="M69" s="86"/>
      <c r="N69" s="57"/>
      <c r="O69" s="4"/>
    </row>
    <row r="70" spans="1:15">
      <c r="O70" s="4"/>
    </row>
    <row r="71" spans="1:15">
      <c r="A71" s="4"/>
      <c r="B71" s="4"/>
      <c r="C71" s="4"/>
      <c r="D71" s="4"/>
      <c r="E71" s="4"/>
      <c r="F71" s="4"/>
      <c r="G71" s="4"/>
      <c r="O71" s="4"/>
    </row>
    <row r="72" spans="1:15">
      <c r="A72" s="4"/>
      <c r="B72" s="4"/>
      <c r="C72" s="4"/>
      <c r="D72" s="4"/>
      <c r="E72" s="4"/>
      <c r="F72" s="4"/>
      <c r="G72" s="4"/>
    </row>
    <row r="73" spans="1:15">
      <c r="A73" s="4"/>
      <c r="B73" s="4"/>
      <c r="C73" s="4"/>
      <c r="D73" s="4"/>
      <c r="E73" s="4"/>
      <c r="F73" s="4"/>
      <c r="G73" s="4"/>
    </row>
    <row r="74" spans="1:15">
      <c r="A74" s="4"/>
      <c r="B74" s="4"/>
      <c r="C74" s="4"/>
      <c r="D74" s="4"/>
      <c r="E74" s="4"/>
      <c r="F74" s="4"/>
      <c r="G74" s="4"/>
    </row>
    <row r="75" spans="1:15">
      <c r="A75" s="4"/>
      <c r="B75" s="4"/>
      <c r="C75" s="4"/>
      <c r="D75" s="4"/>
      <c r="E75" s="4"/>
      <c r="F75" s="4"/>
      <c r="G75" s="4"/>
    </row>
    <row r="76" spans="1:15">
      <c r="F76" s="4"/>
      <c r="G76" s="4"/>
    </row>
  </sheetData>
  <mergeCells count="88">
    <mergeCell ref="I23:M23"/>
    <mergeCell ref="I24:M24"/>
    <mergeCell ref="I25:M25"/>
    <mergeCell ref="I20:M20"/>
    <mergeCell ref="I35:M35"/>
    <mergeCell ref="I36:M36"/>
    <mergeCell ref="I37:M37"/>
    <mergeCell ref="I38:M38"/>
    <mergeCell ref="I29:M29"/>
    <mergeCell ref="I30:M30"/>
    <mergeCell ref="I31:M31"/>
    <mergeCell ref="I32:M32"/>
    <mergeCell ref="I33:M33"/>
    <mergeCell ref="I34:M34"/>
    <mergeCell ref="I58:J60"/>
    <mergeCell ref="K58:L60"/>
    <mergeCell ref="A55:C55"/>
    <mergeCell ref="B59:D59"/>
    <mergeCell ref="B60:D60"/>
    <mergeCell ref="A58:B58"/>
    <mergeCell ref="A56:C56"/>
    <mergeCell ref="A57:C57"/>
    <mergeCell ref="I21:M21"/>
    <mergeCell ref="I22:M22"/>
    <mergeCell ref="I18:M18"/>
    <mergeCell ref="I19:M19"/>
    <mergeCell ref="S11:T11"/>
    <mergeCell ref="S10:T10"/>
    <mergeCell ref="S9:T9"/>
    <mergeCell ref="G2:H2"/>
    <mergeCell ref="S5:T5"/>
    <mergeCell ref="S4:T4"/>
    <mergeCell ref="K2:L2"/>
    <mergeCell ref="M3:N4"/>
    <mergeCell ref="P3:Q3"/>
    <mergeCell ref="S6:T7"/>
    <mergeCell ref="S8:T8"/>
    <mergeCell ref="B3:D3"/>
    <mergeCell ref="B2:D2"/>
    <mergeCell ref="I16:M16"/>
    <mergeCell ref="I17:M17"/>
    <mergeCell ref="I13:N13"/>
    <mergeCell ref="G3:L3"/>
    <mergeCell ref="F13:G14"/>
    <mergeCell ref="H13:H14"/>
    <mergeCell ref="A15:B15"/>
    <mergeCell ref="B4:D5"/>
    <mergeCell ref="A10:F12"/>
    <mergeCell ref="G9:L12"/>
    <mergeCell ref="I14:M14"/>
    <mergeCell ref="I15:M15"/>
    <mergeCell ref="A9:F9"/>
    <mergeCell ref="A7:F8"/>
    <mergeCell ref="A6:F6"/>
    <mergeCell ref="G4:L7"/>
    <mergeCell ref="G8:L8"/>
    <mergeCell ref="U6:U7"/>
    <mergeCell ref="B1:N1"/>
    <mergeCell ref="A54:C54"/>
    <mergeCell ref="A51:C51"/>
    <mergeCell ref="A50:C50"/>
    <mergeCell ref="A49:C49"/>
    <mergeCell ref="A16:B16"/>
    <mergeCell ref="A17:B17"/>
    <mergeCell ref="A53:C53"/>
    <mergeCell ref="A52:C52"/>
    <mergeCell ref="I26:M26"/>
    <mergeCell ref="I27:M27"/>
    <mergeCell ref="I28:M28"/>
    <mergeCell ref="C14:D14"/>
    <mergeCell ref="A13:B13"/>
    <mergeCell ref="C20:D21"/>
    <mergeCell ref="A63:L63"/>
    <mergeCell ref="A20:B21"/>
    <mergeCell ref="C18:D19"/>
    <mergeCell ref="A18:B19"/>
    <mergeCell ref="A22:B22"/>
    <mergeCell ref="A61:B61"/>
    <mergeCell ref="I45:M45"/>
    <mergeCell ref="I46:M46"/>
    <mergeCell ref="I47:M47"/>
    <mergeCell ref="I42:M42"/>
    <mergeCell ref="I39:M39"/>
    <mergeCell ref="I40:M40"/>
    <mergeCell ref="I41:M41"/>
    <mergeCell ref="I43:M43"/>
    <mergeCell ref="I44:M44"/>
    <mergeCell ref="A62:L62"/>
  </mergeCells>
  <conditionalFormatting sqref="P14:P47">
    <cfRule type="expression" dxfId="2" priority="3">
      <formula>S14="y"</formula>
    </cfRule>
  </conditionalFormatting>
  <conditionalFormatting sqref="Q14:Q47">
    <cfRule type="expression" dxfId="1" priority="2">
      <formula>S14&lt;&gt;"y"</formula>
    </cfRule>
  </conditionalFormatting>
  <conditionalFormatting sqref="K49:K57">
    <cfRule type="expression" dxfId="0" priority="1">
      <formula>AND(K49&gt;$N$7,K49&lt;&gt;"N/A",ISNUMBER(K49))</formula>
    </cfRule>
  </conditionalFormatting>
  <dataValidations count="7">
    <dataValidation type="list" allowBlank="1" showErrorMessage="1" sqref="B60">
      <formula1>"Quilted/Fur,Heavy Leather,Metal Reinforced Leather,Leather Scale,Metal Scale,Chain Mail"</formula1>
      <formula2>0</formula2>
    </dataValidation>
    <dataValidation type="list" allowBlank="1" showErrorMessage="1" sqref="A60">
      <formula1>"Full,Partial"</formula1>
      <formula2>0</formula2>
    </dataValidation>
    <dataValidation type="list" allowBlank="1" showErrorMessage="1" sqref="E60 M63:M69 F52:F57">
      <formula1>"Yes,No"</formula1>
      <formula2>0</formula2>
    </dataValidation>
    <dataValidation type="list" allowBlank="1" showInputMessage="1" showErrorMessage="1" sqref="A52:B57">
      <formula1>Weapon</formula1>
    </dataValidation>
    <dataValidation allowBlank="1" showErrorMessage="1" sqref="P14:Q47"/>
    <dataValidation type="list" allowBlank="1" showInputMessage="1" showErrorMessage="1" sqref="S14:U47">
      <formula1>"n,y"</formula1>
    </dataValidation>
    <dataValidation type="list" allowBlank="1" sqref="I14:M47">
      <formula1>StdAbilities</formula1>
    </dataValidation>
  </dataValidations>
  <printOptions horizontalCentered="1"/>
  <pageMargins left="0.5" right="0.5" top="0.5" bottom="0.5" header="0.51180555555555596" footer="0.51180555555555596"/>
  <pageSetup scale="80"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A11" sqref="A11"/>
    </sheetView>
  </sheetViews>
  <sheetFormatPr defaultRowHeight="12.75"/>
  <cols>
    <col min="1" max="1" width="108.7109375" customWidth="1"/>
  </cols>
  <sheetData>
    <row r="1" spans="1:1">
      <c r="A1" s="116"/>
    </row>
    <row r="2" spans="1:1">
      <c r="A2" s="116" t="s">
        <v>242</v>
      </c>
    </row>
    <row r="3" spans="1:1">
      <c r="A3" s="116" t="s">
        <v>243</v>
      </c>
    </row>
    <row r="4" spans="1:1">
      <c r="A4" s="116"/>
    </row>
    <row r="5" spans="1:1">
      <c r="A5" s="116" t="s">
        <v>245</v>
      </c>
    </row>
    <row r="6" spans="1:1">
      <c r="A6" s="116"/>
    </row>
    <row r="7" spans="1:1" ht="102">
      <c r="A7" s="116" t="s">
        <v>246</v>
      </c>
    </row>
    <row r="8" spans="1:1">
      <c r="A8" s="116"/>
    </row>
    <row r="9" spans="1:1" ht="25.5">
      <c r="A9" s="116" t="s">
        <v>247</v>
      </c>
    </row>
    <row r="10" spans="1:1">
      <c r="A10" s="116"/>
    </row>
    <row r="11" spans="1:1" ht="114.75">
      <c r="A11" s="116" t="s">
        <v>248</v>
      </c>
    </row>
    <row r="12" spans="1:1">
      <c r="A12" s="116"/>
    </row>
    <row r="13" spans="1:1" ht="25.5">
      <c r="A13" s="116" t="s">
        <v>249</v>
      </c>
    </row>
    <row r="14" spans="1:1">
      <c r="A14" s="116"/>
    </row>
    <row r="15" spans="1:1" ht="63.75">
      <c r="A15" s="116" t="s">
        <v>250</v>
      </c>
    </row>
    <row r="16" spans="1:1">
      <c r="A16" s="116"/>
    </row>
    <row r="17" spans="1:1" ht="25.5">
      <c r="A17" s="116" t="s">
        <v>251</v>
      </c>
    </row>
    <row r="18" spans="1:1">
      <c r="A18" s="116"/>
    </row>
    <row r="19" spans="1:1">
      <c r="A19" s="116" t="s">
        <v>252</v>
      </c>
    </row>
    <row r="21" spans="1:1">
      <c r="A21" t="s">
        <v>253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Lookups</vt:lpstr>
      <vt:lpstr>Character Pg1</vt:lpstr>
      <vt:lpstr>Notes</vt:lpstr>
      <vt:lpstr>Communication</vt:lpstr>
      <vt:lpstr>Dexterity</vt:lpstr>
      <vt:lpstr>Intelligence</vt:lpstr>
      <vt:lpstr>Perception</vt:lpstr>
      <vt:lpstr>Presence</vt:lpstr>
      <vt:lpstr>'Character Pg1'!Print_Area</vt:lpstr>
      <vt:lpstr>Quickness</vt:lpstr>
      <vt:lpstr>Size</vt:lpstr>
      <vt:lpstr>Stamina</vt:lpstr>
      <vt:lpstr>StdAbilities</vt:lpstr>
      <vt:lpstr>Strength</vt:lpstr>
      <vt:lpstr>Weapon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Hazel, Chris</dc:creator>
  <cp:lastModifiedBy>Chris</cp:lastModifiedBy>
  <cp:lastPrinted>2012-09-04T17:28:58Z</cp:lastPrinted>
  <dcterms:created xsi:type="dcterms:W3CDTF">2012-05-31T14:40:25Z</dcterms:created>
  <dcterms:modified xsi:type="dcterms:W3CDTF">2012-09-05T03:04:16Z</dcterms:modified>
</cp:coreProperties>
</file>